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uide d'utilisation" sheetId="1" state="visible" r:id="rId2"/>
    <sheet name="listeeleve" sheetId="2" state="visible" r:id="rId3"/>
    <sheet name="grille" sheetId="3" state="visible" r:id="rId4"/>
    <sheet name="eleve1" sheetId="4" state="visible" r:id="rId5"/>
    <sheet name="eleve2" sheetId="5" state="visible" r:id="rId6"/>
    <sheet name="eleve3" sheetId="6" state="visible" r:id="rId7"/>
    <sheet name="eleve4" sheetId="7" state="visible" r:id="rId8"/>
    <sheet name="eleve5" sheetId="8" state="visible" r:id="rId9"/>
    <sheet name="eleve6" sheetId="9" state="visible" r:id="rId10"/>
    <sheet name="eleve7" sheetId="10" state="visible" r:id="rId11"/>
    <sheet name="eleve8" sheetId="11" state="visible" r:id="rId12"/>
    <sheet name="eleve9" sheetId="12" state="visible" r:id="rId13"/>
    <sheet name="eleve10" sheetId="13" state="visible" r:id="rId14"/>
    <sheet name="eleve11" sheetId="14" state="visible" r:id="rId15"/>
    <sheet name="eleve12" sheetId="15" state="visible" r:id="rId16"/>
    <sheet name="eleve13" sheetId="16" state="visible" r:id="rId17"/>
    <sheet name="eleve14" sheetId="17" state="visible" r:id="rId18"/>
    <sheet name="eleve15" sheetId="18" state="visible" r:id="rId19"/>
    <sheet name="eleve16" sheetId="19" state="visible" r:id="rId20"/>
    <sheet name="eleve17" sheetId="20" state="visible" r:id="rId21"/>
    <sheet name="Feuille20" sheetId="21" state="visible" r:id="rId22"/>
    <sheet name="Feuille21" sheetId="22" state="visible" r:id="rId23"/>
    <sheet name="Feuille22" sheetId="23" state="visible" r:id="rId24"/>
    <sheet name="Feuille23" sheetId="24" state="visible" r:id="rId25"/>
  </sheets>
  <externalReferences>
    <externalReference r:id="rId26"/>
  </externalReferences>
  <definedNames>
    <definedName function="false" hidden="false" localSheetId="2" name="_xlnm.Print_Area" vbProcedure="false">grille!$A$1:$J$24</definedName>
    <definedName function="false" hidden="false" name="nom" vbProcedure="false">listeeleve!$D$3:$D$19</definedName>
    <definedName function="false" hidden="false" name="Noms" vbProcedure="false">[1]liste_eleve!$C$3:$C$24</definedName>
    <definedName function="false" hidden="false" name="num" vbProcedure="false">listeeleve!$B$3:$B$20</definedName>
    <definedName function="false" hidden="false" name="prenom" vbProcedure="false">listeeleve!$C$3:$C$19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<sst xmlns="http://schemas.openxmlformats.org/spreadsheetml/2006/main" count="884" uniqueCount="99">
  <si>
    <t xml:space="preserve">Le grille numérique est prévue pour une classe maximale de 22 élèves</t>
  </si>
  <si>
    <t xml:space="preserve">Pour une classe supérieur a 22 élève insèrer une ligne entre deux déjà existante</t>
  </si>
  <si>
    <t xml:space="preserve">Dans la feuille liste des élève, saisir la liste de vos élève.</t>
  </si>
  <si>
    <t xml:space="preserve">Saisir dans chaque feuille eleve.. la nation des élèves</t>
  </si>
  <si>
    <t xml:space="preserve">Moyenne</t>
  </si>
  <si>
    <t xml:space="preserve">1</t>
  </si>
  <si>
    <t xml:space="preserve">Gwendoline</t>
  </si>
  <si>
    <t xml:space="preserve">BAUSSANT </t>
  </si>
  <si>
    <t xml:space="preserve">2</t>
  </si>
  <si>
    <t xml:space="preserve"> Maeva</t>
  </si>
  <si>
    <t xml:space="preserve">BRIOLANT </t>
  </si>
  <si>
    <t xml:space="preserve">3</t>
  </si>
  <si>
    <t xml:space="preserve">Marion</t>
  </si>
  <si>
    <t xml:space="preserve">COUVRAT</t>
  </si>
  <si>
    <t xml:space="preserve">4</t>
  </si>
  <si>
    <t xml:space="preserve">Elsa</t>
  </si>
  <si>
    <t xml:space="preserve">DEGUEULE </t>
  </si>
  <si>
    <t xml:space="preserve">5</t>
  </si>
  <si>
    <t xml:space="preserve">Leslie</t>
  </si>
  <si>
    <t xml:space="preserve">DOUZILLÉ</t>
  </si>
  <si>
    <t xml:space="preserve">6</t>
  </si>
  <si>
    <t xml:space="preserve">Chloé</t>
  </si>
  <si>
    <t xml:space="preserve">GAILLARD </t>
  </si>
  <si>
    <t xml:space="preserve">7</t>
  </si>
  <si>
    <t xml:space="preserve">Amélie</t>
  </si>
  <si>
    <t xml:space="preserve">GRANDEL </t>
  </si>
  <si>
    <t xml:space="preserve">8</t>
  </si>
  <si>
    <t xml:space="preserve">Ilia</t>
  </si>
  <si>
    <t xml:space="preserve">LAMY-CHAPPUIS</t>
  </si>
  <si>
    <t xml:space="preserve">9</t>
  </si>
  <si>
    <t xml:space="preserve">Léna</t>
  </si>
  <si>
    <t xml:space="preserve">LANCEREAU </t>
  </si>
  <si>
    <t xml:space="preserve">10</t>
  </si>
  <si>
    <t xml:space="preserve">Malou</t>
  </si>
  <si>
    <t xml:space="preserve">LECOURTOIS </t>
  </si>
  <si>
    <t xml:space="preserve">12</t>
  </si>
  <si>
    <t xml:space="preserve">Emeline</t>
  </si>
  <si>
    <t xml:space="preserve">MAGUY </t>
  </si>
  <si>
    <t xml:space="preserve">13</t>
  </si>
  <si>
    <t xml:space="preserve">Julie</t>
  </si>
  <si>
    <t xml:space="preserve">PALLUAUD </t>
  </si>
  <si>
    <t xml:space="preserve">14</t>
  </si>
  <si>
    <t xml:space="preserve">Laura</t>
  </si>
  <si>
    <t xml:space="preserve">ROYER </t>
  </si>
  <si>
    <t xml:space="preserve">15</t>
  </si>
  <si>
    <t xml:space="preserve">Prescillia</t>
  </si>
  <si>
    <t xml:space="preserve">16</t>
  </si>
  <si>
    <t xml:space="preserve">Anaïs</t>
  </si>
  <si>
    <t xml:space="preserve">THEVENET </t>
  </si>
  <si>
    <t xml:space="preserve">17</t>
  </si>
  <si>
    <t xml:space="preserve">Mélanie</t>
  </si>
  <si>
    <t xml:space="preserve">VAN BEERS </t>
  </si>
  <si>
    <t xml:space="preserve">18</t>
  </si>
  <si>
    <t xml:space="preserve">Ilona</t>
  </si>
  <si>
    <t xml:space="preserve">ZEHREN </t>
  </si>
  <si>
    <t xml:space="preserve">19</t>
  </si>
  <si>
    <t xml:space="preserve">Eleve19</t>
  </si>
  <si>
    <t xml:space="preserve">Nom19</t>
  </si>
  <si>
    <t xml:space="preserve">20</t>
  </si>
  <si>
    <t xml:space="preserve">Eleve20</t>
  </si>
  <si>
    <t xml:space="preserve">Nom20</t>
  </si>
  <si>
    <t xml:space="preserve">21</t>
  </si>
  <si>
    <t xml:space="preserve">Eleve21</t>
  </si>
  <si>
    <t xml:space="preserve">Nom21</t>
  </si>
  <si>
    <t xml:space="preserve">22</t>
  </si>
  <si>
    <t xml:space="preserve">Eleve22</t>
  </si>
  <si>
    <t xml:space="preserve">Nom22</t>
  </si>
  <si>
    <t xml:space="preserve">Moyenne de la classe:</t>
  </si>
  <si>
    <t xml:space="preserve">A</t>
  </si>
  <si>
    <t xml:space="preserve">Absent</t>
  </si>
  <si>
    <t xml:space="preserve">R</t>
  </si>
  <si>
    <t xml:space="preserve">Retard</t>
  </si>
  <si>
    <t xml:space="preserve">Nom :</t>
  </si>
  <si>
    <t xml:space="preserve">Prénom :</t>
  </si>
  <si>
    <t xml:space="preserve">Question</t>
  </si>
  <si>
    <t xml:space="preserve">Compétences</t>
  </si>
  <si>
    <r>
      <rPr>
        <b val="true"/>
        <sz val="11"/>
        <color rgb="FF000000"/>
        <rFont val="Calibri"/>
        <family val="2"/>
      </rPr>
      <t xml:space="preserve">Appréciation du niveau d'acquisition </t>
    </r>
    <r>
      <rPr>
        <b val="true"/>
        <i val="true"/>
        <sz val="11"/>
        <color rgb="FF000000"/>
        <rFont val="Calibri"/>
        <family val="2"/>
      </rPr>
      <t xml:space="preserve">Choisir 0, 1 ou 2</t>
    </r>
  </si>
  <si>
    <t xml:space="preserve">Codage</t>
  </si>
  <si>
    <t xml:space="preserve">Points</t>
  </si>
  <si>
    <t xml:space="preserve">Poids de la compétence</t>
  </si>
  <si>
    <t xml:space="preserve">APP</t>
  </si>
  <si>
    <t xml:space="preserve">REA</t>
  </si>
  <si>
    <t xml:space="preserve">2.a</t>
  </si>
  <si>
    <t xml:space="preserve">S'approprier        APP     /2</t>
  </si>
  <si>
    <t xml:space="preserve">2.b</t>
  </si>
  <si>
    <t xml:space="preserve">COM</t>
  </si>
  <si>
    <t xml:space="preserve">VAL</t>
  </si>
  <si>
    <t xml:space="preserve">3.a</t>
  </si>
  <si>
    <t xml:space="preserve">3.b</t>
  </si>
  <si>
    <t xml:space="preserve">RAI</t>
  </si>
  <si>
    <t xml:space="preserve">3.c</t>
  </si>
  <si>
    <t xml:space="preserve">Analyser, Raisonner 
RAI     /1</t>
  </si>
  <si>
    <t xml:space="preserve">3.d</t>
  </si>
  <si>
    <t xml:space="preserve">3.e</t>
  </si>
  <si>
    <t xml:space="preserve">Réaliser             REA        /4,5</t>
  </si>
  <si>
    <t xml:space="preserve">Valider               VAL       /1</t>
  </si>
  <si>
    <t xml:space="preserve">Communiquer      COM       /1,5</t>
  </si>
  <si>
    <t xml:space="preserve">Note </t>
  </si>
  <si>
    <t xml:space="preserve">/10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</si>
</sst>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"/>
    <numFmt numFmtId="166" formatCode="#,##0.0"/>
    <numFmt numFmtId="167" formatCode="0.00"/>
  </numFmts>
  <fonts count="3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8"/>
      <color rgb="FF000000"/>
      <name val="Calibri"/>
      <family val="2"/>
    </font>
    <font>
      <sz val="13"/>
      <color rgb="FF000000"/>
      <name val="Calibri"/>
      <family val="2"/>
    </font>
    <font>
      <b val="true"/>
      <sz val="14"/>
      <name val="Calibri"/>
      <family val="2"/>
    </font>
    <font>
      <sz val="14"/>
      <name val="Calibri"/>
      <family val="2"/>
    </font>
    <font>
      <b val="true"/>
      <sz val="14"/>
      <color rgb="FFFF0000"/>
      <name val="Calibri"/>
      <family val="2"/>
    </font>
    <font>
      <b val="true"/>
      <sz val="14"/>
      <color rgb="FF000000"/>
      <name val="Calibri"/>
      <family val="2"/>
    </font>
    <font>
      <b val="true"/>
      <sz val="15"/>
      <color rgb="FF000000"/>
      <name val="Calibri"/>
      <family val="2"/>
    </font>
    <font>
      <b val="true"/>
      <sz val="16"/>
      <color rgb="FFCE181E"/>
      <name val="Calibri"/>
      <family val="2"/>
    </font>
    <font>
      <b val="true"/>
      <i val="true"/>
      <sz val="10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3"/>
      <color rgb="FF000000"/>
      <name val="Calibri"/>
      <family val="2"/>
    </font>
    <font>
      <b val="true"/>
      <sz val="11"/>
      <color rgb="FFFFFFFF"/>
      <name val="Calibri"/>
      <family val="2"/>
    </font>
    <font>
      <b val="true"/>
      <sz val="12"/>
      <color rgb="FF000000"/>
      <name val="Arial"/>
      <family val="2"/>
    </font>
    <font>
      <b val="true"/>
      <sz val="12"/>
      <color rgb="FF000000"/>
      <name val="Calibri"/>
      <family val="2"/>
    </font>
    <font>
      <b val="true"/>
      <sz val="14"/>
      <color rgb="FFFFFFFF"/>
      <name val="Calibri"/>
      <family val="2"/>
    </font>
    <font>
      <b val="true"/>
      <i val="true"/>
      <sz val="11"/>
      <color rgb="FF0000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</font>
    <font>
      <sz val="11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E181E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rgb="FF66FFFF"/>
        <bgColor rgb="FF33CCCC"/>
      </patternFill>
    </fill>
    <fill>
      <patternFill patternType="solid">
        <fgColor rgb="FFB2B2B2"/>
        <bgColor rgb="FFBFBFBF"/>
      </patternFill>
    </fill>
    <fill>
      <patternFill patternType="solid">
        <fgColor rgb="FFBFBFBF"/>
        <bgColor rgb="FFB2B2B2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12" fillId="4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5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6" borderId="0" applyFont="true" applyBorder="false" applyAlignment="true" applyProtection="false">
      <alignment horizontal="general" vertical="bottom" textRotation="0" wrapText="false" indent="0" shrinkToFit="false"/>
    </xf>
    <xf numFmtId="164" fontId="15" fillId="7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9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6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6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6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true" indent="3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12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2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1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1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1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1" fillId="1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5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E1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externalLink" Target="externalLinks/externalLink1.xml"/><Relationship Id="rId2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media/ubuntu/pierre2/2017-2018/premiere/ccf/grillenotation1GA-ccf-2018.od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D3:D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J16" activeCellId="0" sqref="J16"/>
    </sheetView>
  </sheetViews>
  <sheetFormatPr defaultRowHeight="13.8" zeroHeight="false" outlineLevelRow="0" outlineLevelCol="0"/>
  <sheetData>
    <row r="3" customFormat="false" ht="13.8" hidden="false" customHeight="false" outlineLevel="0" collapsed="false">
      <c r="D3" s="0" t="s">
        <v>0</v>
      </c>
    </row>
    <row r="5" customFormat="false" ht="13.8" hidden="false" customHeight="false" outlineLevel="0" collapsed="false">
      <c r="D5" s="0" t="s">
        <v>1</v>
      </c>
    </row>
    <row r="7" customFormat="false" ht="13.8" hidden="false" customHeight="false" outlineLevel="0" collapsed="false">
      <c r="D7" s="0" t="s">
        <v>2</v>
      </c>
    </row>
    <row r="9" customFormat="false" ht="13.8" hidden="false" customHeight="false" outlineLevel="0" collapsed="false">
      <c r="D9" s="0" t="s">
        <v>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LOOKUP(7,num,nom)</f>
        <v>GRANDEL </v>
      </c>
      <c r="D1" s="22"/>
      <c r="E1" s="23" t="s">
        <v>73</v>
      </c>
      <c r="F1" s="23"/>
      <c r="G1" s="24" t="str">
        <f aca="false">LOOKUP(7,num,prenom)</f>
        <v>Amélie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2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1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1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2</v>
      </c>
      <c r="I16" s="41" t="n">
        <f aca="false">IF(H16=2,1,IF(H16=1,0.5,0))</f>
        <v>1</v>
      </c>
      <c r="J16" s="64" t="n">
        <f aca="false">SUM(I16:I18)/3*4.5</f>
        <v>1.5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1</v>
      </c>
      <c r="I19" s="65" t="n">
        <f aca="false">IF(H19=2,1,IF(H19=1,0.5,0))</f>
        <v>0.5</v>
      </c>
      <c r="J19" s="58" t="n">
        <f aca="false">SUM(I19:I20)/2*1</f>
        <v>0.25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1</v>
      </c>
      <c r="I21" s="41" t="n">
        <f aca="false">IF(H21=2,1,IF(H21=1,0.5,0))</f>
        <v>0.5</v>
      </c>
      <c r="J21" s="58" t="n">
        <f aca="false">SUM(I21:I23)/3*1.5</f>
        <v>0.25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3</v>
      </c>
      <c r="J24" s="69" t="n">
        <f aca="false">J5+J11+J16+J19+J21</f>
        <v>2.66666666666667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6" activeCellId="0" sqref="C6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LOOKUP(8,num,nom)</f>
        <v>LAMY-CHAPPUIS</v>
      </c>
      <c r="D1" s="22"/>
      <c r="E1" s="23" t="s">
        <v>73</v>
      </c>
      <c r="F1" s="23"/>
      <c r="G1" s="24" t="str">
        <f aca="false">LOOKUP(8,num,prenom)</f>
        <v>Ilia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2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2.25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2</v>
      </c>
      <c r="I17" s="41" t="n">
        <f aca="false">IF(H17=2,1,IF(H17=1,0.5,0))</f>
        <v>1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2.5</v>
      </c>
      <c r="J24" s="69" t="n">
        <f aca="false">J5+J11+J16+J19+J21</f>
        <v>2.91666666666667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3" activeCellId="0" sqref="C13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LOOKUP(9,num,nom)</f>
        <v>LANCEREAU </v>
      </c>
      <c r="D1" s="22"/>
      <c r="E1" s="23" t="s">
        <v>73</v>
      </c>
      <c r="F1" s="23"/>
      <c r="G1" s="24" t="str">
        <f aca="false">LOOKUP(9,num,prenom)</f>
        <v>Léna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1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0.333333333333333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0.333333333333333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0.333333333333333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1</v>
      </c>
      <c r="F9" s="39"/>
      <c r="G9" s="53" t="s">
        <v>87</v>
      </c>
      <c r="H9" s="53" t="n">
        <f aca="false">C9</f>
        <v>1</v>
      </c>
      <c r="I9" s="41" t="n">
        <f aca="false">IF(H9=2,1,IF(H9=1,0.5,0))</f>
        <v>0.5</v>
      </c>
      <c r="J9" s="42" t="n">
        <f aca="false">SUM(I9:I13)/3*2</f>
        <v>0.333333333333333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2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1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2.25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2</v>
      </c>
      <c r="I18" s="41" t="n">
        <f aca="false">IF(H18=2,1,IF(H18=1,0.5,0))</f>
        <v>1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0.25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1</v>
      </c>
      <c r="I22" s="41" t="n">
        <f aca="false">IF(H22=2,1,IF(H22=1,0.5,0))</f>
        <v>0.5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3.5</v>
      </c>
      <c r="J24" s="69" t="n">
        <f aca="false">J5+J11+J16+J19+J21</f>
        <v>3.5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9" activeCellId="0" sqref="C9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LOOKUP(10,num,nom)</f>
        <v>LECOURTOIS </v>
      </c>
      <c r="D1" s="22"/>
      <c r="E1" s="23" t="s">
        <v>73</v>
      </c>
      <c r="F1" s="23"/>
      <c r="G1" s="24" t="str">
        <f aca="false">LOOKUP(10,num,prenom)</f>
        <v>Malou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0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1</v>
      </c>
      <c r="F5" s="39" t="s">
        <v>83</v>
      </c>
      <c r="G5" s="40" t="n">
        <v>1</v>
      </c>
      <c r="H5" s="40" t="n">
        <f aca="false">C3</f>
        <v>0</v>
      </c>
      <c r="I5" s="41" t="n">
        <f aca="false">IF(H5=2,1,IF(H5=1,0.5,0))</f>
        <v>0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2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0.666666666666667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2</v>
      </c>
      <c r="I7" s="41" t="n">
        <f aca="false">IF(H7=2,1,IF(H7=1,0.5,0))</f>
        <v>1</v>
      </c>
      <c r="J7" s="42" t="n">
        <f aca="false">SUM(I7:I11)/3*2</f>
        <v>0.666666666666667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1.5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1</v>
      </c>
      <c r="I17" s="41" t="n">
        <f aca="false">IF(H17=2,1,IF(H17=1,0.5,0))</f>
        <v>0.5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2</v>
      </c>
      <c r="J24" s="69" t="n">
        <f aca="false">J5+J11+J16+J19+J21</f>
        <v>2.16666666666667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LOOKUP(11,num,nom)</f>
        <v>MAGUY </v>
      </c>
      <c r="D1" s="22"/>
      <c r="E1" s="23" t="s">
        <v>73</v>
      </c>
      <c r="F1" s="23"/>
      <c r="G1" s="24" t="str">
        <f aca="false">LOOKUP(11,num,prenom)</f>
        <v>Emeline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0.75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1.5</v>
      </c>
      <c r="J24" s="69" t="n">
        <f aca="false">J5+J11+J16+J19+J21</f>
        <v>1.41666666666667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5" activeCellId="0" sqref="C15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LOOKUP(12,num,nom)</f>
        <v>PALLUAUD </v>
      </c>
      <c r="D1" s="22"/>
      <c r="E1" s="23" t="s">
        <v>73</v>
      </c>
      <c r="F1" s="23"/>
      <c r="G1" s="24" t="str">
        <f aca="false">LOOKUP(12,num,prenom)</f>
        <v>Julie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1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1.33333333333333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1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0.666666666666667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1</v>
      </c>
      <c r="I7" s="41" t="n">
        <f aca="false">IF(H7=2,1,IF(H7=1,0.5,0))</f>
        <v>0.5</v>
      </c>
      <c r="J7" s="42" t="n">
        <f aca="false">SUM(I7:I11)/3*2</f>
        <v>0.666666666666667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0.333333333333333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1</v>
      </c>
      <c r="F9" s="39"/>
      <c r="G9" s="53" t="s">
        <v>87</v>
      </c>
      <c r="H9" s="53" t="n">
        <f aca="false">C9</f>
        <v>1</v>
      </c>
      <c r="I9" s="41" t="n">
        <f aca="false">IF(H9=2,1,IF(H9=1,0.5,0))</f>
        <v>0.5</v>
      </c>
      <c r="J9" s="42" t="n">
        <f aca="false">SUM(I9:I13)/3*2</f>
        <v>0.333333333333333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2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1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3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1</v>
      </c>
      <c r="I17" s="41" t="n">
        <f aca="false">IF(H17=2,1,IF(H17=1,0.5,0))</f>
        <v>0.5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2</v>
      </c>
      <c r="I18" s="41" t="n">
        <f aca="false">IF(H18=2,1,IF(H18=1,0.5,0))</f>
        <v>1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0.25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1</v>
      </c>
      <c r="I22" s="41" t="n">
        <f aca="false">IF(H22=2,1,IF(H22=1,0.5,0))</f>
        <v>0.5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4.5</v>
      </c>
      <c r="J24" s="69" t="n">
        <f aca="false">J5+J11+J16+J19+J21</f>
        <v>4.58333333333333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LOOKUP(13,num,nom)</f>
        <v>ROYER </v>
      </c>
      <c r="D1" s="22"/>
      <c r="E1" s="23" t="s">
        <v>73</v>
      </c>
      <c r="F1" s="23"/>
      <c r="G1" s="24" t="str">
        <f aca="false">LOOKUP(13,num,prenom)</f>
        <v>Laura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1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2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2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1.33333333333333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2</v>
      </c>
      <c r="I7" s="41" t="n">
        <f aca="false">IF(H7=2,1,IF(H7=1,0.5,0))</f>
        <v>1</v>
      </c>
      <c r="J7" s="42" t="n">
        <f aca="false">SUM(I7:I11)/3*2</f>
        <v>1.66666666666667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1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2</v>
      </c>
      <c r="F9" s="39"/>
      <c r="G9" s="53" t="s">
        <v>87</v>
      </c>
      <c r="H9" s="53" t="n">
        <f aca="false">C9</f>
        <v>2</v>
      </c>
      <c r="I9" s="41" t="n">
        <f aca="false">IF(H9=2,1,IF(H9=1,0.5,0))</f>
        <v>1</v>
      </c>
      <c r="J9" s="42" t="n">
        <f aca="false">SUM(I9:I13)/3*2</f>
        <v>1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1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0.333333333333333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1</v>
      </c>
      <c r="I11" s="57" t="n">
        <f aca="false">IF(H11=2,1,IF(H11=1,0.5,0))</f>
        <v>0.5</v>
      </c>
      <c r="J11" s="58" t="n">
        <f aca="false">I11</f>
        <v>0.5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1.5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1</v>
      </c>
      <c r="I17" s="41" t="n">
        <f aca="false">IF(H17=2,1,IF(H17=1,0.5,0))</f>
        <v>0.5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4.5</v>
      </c>
      <c r="J24" s="69" t="n">
        <f aca="false">J5+J11+J16+J19+J21</f>
        <v>4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LOOKUP(14,num,nom)</f>
        <v>ROYER </v>
      </c>
      <c r="D1" s="22"/>
      <c r="E1" s="23" t="s">
        <v>73</v>
      </c>
      <c r="F1" s="23"/>
      <c r="G1" s="24" t="str">
        <f aca="false">LOOKUP(14,num,prenom)</f>
        <v>Prescillia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1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0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1</v>
      </c>
      <c r="I5" s="41" t="n">
        <f aca="false">IF(H5=2,1,IF(H5=1,0.5,0))</f>
        <v>0.5</v>
      </c>
      <c r="J5" s="42" t="n">
        <f aca="false">SUM(I5:I9)/3*2</f>
        <v>0.333333333333333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0</v>
      </c>
      <c r="I16" s="41" t="n">
        <f aca="false">IF(H16=2,1,IF(H16=1,0.5,0))</f>
        <v>0</v>
      </c>
      <c r="J16" s="64" t="n">
        <f aca="false">SUM(I16:I18)/3*4.5</f>
        <v>0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0.5</v>
      </c>
      <c r="J24" s="69" t="n">
        <f aca="false">J5+J11+J16+J19+J21</f>
        <v>0.333333333333333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LOOKUP(15,num,nom)</f>
        <v>THEVENET </v>
      </c>
      <c r="D1" s="22"/>
      <c r="E1" s="23" t="s">
        <v>73</v>
      </c>
      <c r="F1" s="23"/>
      <c r="G1" s="24" t="str">
        <f aca="false">LOOKUP(15,num,prenom)</f>
        <v>Anaïs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2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2</v>
      </c>
      <c r="I16" s="41" t="n">
        <f aca="false">IF(H16=2,1,IF(H16=1,0.5,0))</f>
        <v>1</v>
      </c>
      <c r="J16" s="64" t="n">
        <f aca="false">SUM(I16:I18)/3*4.5</f>
        <v>1.5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2</v>
      </c>
      <c r="J24" s="69" t="n">
        <f aca="false">J5+J11+J16+J19+J21</f>
        <v>2.16666666666667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9" activeCellId="0" sqref="C9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LOOKUP(16,num,nom)</f>
        <v>VAN BEERS </v>
      </c>
      <c r="D1" s="22"/>
      <c r="E1" s="23" t="s">
        <v>73</v>
      </c>
      <c r="F1" s="23"/>
      <c r="G1" s="24" t="str">
        <f aca="false">LOOKUP(16,num,prenom)</f>
        <v>Mélanie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2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1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1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2</v>
      </c>
      <c r="I16" s="41" t="n">
        <f aca="false">IF(H16=2,1,IF(H16=1,0.5,0))</f>
        <v>1</v>
      </c>
      <c r="J16" s="64" t="n">
        <f aca="false">SUM(I16:I18)/3*4.5</f>
        <v>1.5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1</v>
      </c>
      <c r="I19" s="65" t="n">
        <f aca="false">IF(H19=2,1,IF(H19=1,0.5,0))</f>
        <v>0.5</v>
      </c>
      <c r="J19" s="58" t="n">
        <f aca="false">SUM(I19:I20)/2*1</f>
        <v>0.25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1</v>
      </c>
      <c r="I21" s="41" t="n">
        <f aca="false">IF(H21=2,1,IF(H21=1,0.5,0))</f>
        <v>0.5</v>
      </c>
      <c r="J21" s="58" t="n">
        <f aca="false">SUM(I21:I23)/3*1.5</f>
        <v>0.25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3</v>
      </c>
      <c r="J24" s="69" t="n">
        <f aca="false">J5+J11+J16+J19+J21</f>
        <v>2.66666666666667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Z27"/>
  <sheetViews>
    <sheetView showFormulas="false" showGridLines="true" showRowColHeaders="true" showZeros="true" rightToLeft="false" tabSelected="false" showOutlineSymbols="true" defaultGridColor="true" view="normal" topLeftCell="B19" colorId="64" zoomScale="100" zoomScaleNormal="100" zoomScalePageLayoutView="100" workbookViewId="0">
      <selection pane="topLeft" activeCell="E24" activeCellId="0" sqref="E24"/>
    </sheetView>
  </sheetViews>
  <sheetFormatPr defaultRowHeight="13.8" zeroHeight="false" outlineLevelRow="0" outlineLevelCol="0"/>
  <cols>
    <col collapsed="false" customWidth="true" hidden="false" outlineLevel="0" max="1" min="1" style="0" width="7.08"/>
    <col collapsed="false" customWidth="true" hidden="false" outlineLevel="0" max="3" min="2" style="0" width="22.51"/>
    <col collapsed="false" customWidth="true" hidden="false" outlineLevel="0" max="4" min="4" style="0" width="23.89"/>
    <col collapsed="false" customWidth="true" hidden="false" outlineLevel="0" max="5" min="5" style="1" width="31.3"/>
    <col collapsed="false" customWidth="true" hidden="false" outlineLevel="0" max="6" min="6" style="1" width="36.12"/>
    <col collapsed="false" customWidth="false" hidden="false" outlineLevel="0" max="13" min="7" style="1" width="11.52"/>
    <col collapsed="false" customWidth="true" hidden="false" outlineLevel="0" max="14" min="14" style="1" width="13.27"/>
    <col collapsed="false" customWidth="true" hidden="false" outlineLevel="0" max="15" min="15" style="1" width="12.95"/>
    <col collapsed="false" customWidth="true" hidden="false" outlineLevel="0" max="16" min="16" style="1" width="12.8"/>
    <col collapsed="false" customWidth="true" hidden="false" outlineLevel="0" max="17" min="17" style="1" width="13.11"/>
    <col collapsed="false" customWidth="true" hidden="false" outlineLevel="0" max="18" min="18" style="1" width="12.95"/>
    <col collapsed="false" customWidth="true" hidden="false" outlineLevel="0" max="19" min="19" style="1" width="12.8"/>
    <col collapsed="false" customWidth="true" hidden="false" outlineLevel="0" max="24" min="20" style="1" width="12.95"/>
    <col collapsed="false" customWidth="true" hidden="false" outlineLevel="0" max="25" min="25" style="0" width="22.63"/>
    <col collapsed="false" customWidth="true" hidden="false" outlineLevel="0" max="26" min="26" style="0" width="22.79"/>
  </cols>
  <sheetData>
    <row r="1" customFormat="false" ht="16.15" hidden="false" customHeight="false" outlineLevel="0" collapsed="false">
      <c r="A1" s="2"/>
      <c r="B1" s="2"/>
      <c r="Y1" s="3"/>
      <c r="Z1" s="3"/>
    </row>
    <row r="2" customFormat="false" ht="17.35" hidden="false" customHeight="false" outlineLevel="0" collapsed="false">
      <c r="A2" s="4"/>
      <c r="B2" s="4"/>
      <c r="C2" s="4"/>
      <c r="D2" s="4"/>
      <c r="E2" s="5" t="s">
        <v>4</v>
      </c>
      <c r="F2" s="6"/>
      <c r="Y2" s="3"/>
      <c r="Z2" s="3"/>
    </row>
    <row r="3" customFormat="false" ht="17.35" hidden="false" customHeight="false" outlineLevel="0" collapsed="false">
      <c r="A3" s="7" t="s">
        <v>5</v>
      </c>
      <c r="B3" s="7" t="n">
        <v>1</v>
      </c>
      <c r="C3" s="8" t="s">
        <v>6</v>
      </c>
      <c r="D3" s="8" t="s">
        <v>7</v>
      </c>
      <c r="E3" s="9" t="n">
        <f aca="false">ROUNDUP(eleve1!J24,0)</f>
        <v>5</v>
      </c>
      <c r="F3" s="10"/>
      <c r="Y3" s="2"/>
      <c r="Z3" s="2"/>
    </row>
    <row r="4" customFormat="false" ht="17.35" hidden="false" customHeight="false" outlineLevel="0" collapsed="false">
      <c r="A4" s="7" t="s">
        <v>8</v>
      </c>
      <c r="B4" s="7" t="n">
        <v>2</v>
      </c>
      <c r="C4" s="8" t="s">
        <v>9</v>
      </c>
      <c r="D4" s="8" t="s">
        <v>10</v>
      </c>
      <c r="E4" s="9" t="n">
        <f aca="false">ROUNDUP(eleve2!J24,0)</f>
        <v>1</v>
      </c>
      <c r="F4" s="10"/>
      <c r="Y4" s="2"/>
      <c r="Z4" s="2"/>
    </row>
    <row r="5" customFormat="false" ht="17.35" hidden="false" customHeight="false" outlineLevel="0" collapsed="false">
      <c r="A5" s="7" t="s">
        <v>11</v>
      </c>
      <c r="B5" s="7" t="n">
        <v>3</v>
      </c>
      <c r="C5" s="8" t="s">
        <v>12</v>
      </c>
      <c r="D5" s="8" t="s">
        <v>13</v>
      </c>
      <c r="E5" s="9" t="n">
        <f aca="false">ROUNDUP(eleve3!J24,0)</f>
        <v>10</v>
      </c>
      <c r="F5" s="10"/>
      <c r="Y5" s="2"/>
      <c r="Z5" s="2"/>
    </row>
    <row r="6" customFormat="false" ht="17.35" hidden="false" customHeight="false" outlineLevel="0" collapsed="false">
      <c r="A6" s="7" t="s">
        <v>14</v>
      </c>
      <c r="B6" s="7" t="n">
        <v>4</v>
      </c>
      <c r="C6" s="8" t="s">
        <v>15</v>
      </c>
      <c r="D6" s="8" t="s">
        <v>16</v>
      </c>
      <c r="E6" s="9" t="n">
        <f aca="false">ROUNDUP(eleve4!J24,0)</f>
        <v>1</v>
      </c>
      <c r="F6" s="10"/>
      <c r="Y6" s="2"/>
      <c r="Z6" s="2"/>
    </row>
    <row r="7" customFormat="false" ht="17.35" hidden="false" customHeight="false" outlineLevel="0" collapsed="false">
      <c r="A7" s="7" t="s">
        <v>17</v>
      </c>
      <c r="B7" s="7" t="n">
        <v>5</v>
      </c>
      <c r="C7" s="8" t="s">
        <v>18</v>
      </c>
      <c r="D7" s="8" t="s">
        <v>19</v>
      </c>
      <c r="E7" s="9" t="n">
        <f aca="false">ROUNDUP(eleve5!J24,0)</f>
        <v>2</v>
      </c>
      <c r="F7" s="10"/>
      <c r="Y7" s="2"/>
      <c r="Z7" s="2"/>
    </row>
    <row r="8" customFormat="false" ht="17.35" hidden="false" customHeight="false" outlineLevel="0" collapsed="false">
      <c r="A8" s="7" t="s">
        <v>20</v>
      </c>
      <c r="B8" s="7" t="n">
        <v>6</v>
      </c>
      <c r="C8" s="8" t="s">
        <v>21</v>
      </c>
      <c r="D8" s="8" t="s">
        <v>22</v>
      </c>
      <c r="E8" s="9" t="n">
        <f aca="false">ROUNDUP(eleve6!J24,0)</f>
        <v>2</v>
      </c>
      <c r="F8" s="10"/>
      <c r="Y8" s="2"/>
      <c r="Z8" s="2"/>
    </row>
    <row r="9" customFormat="false" ht="17.35" hidden="false" customHeight="false" outlineLevel="0" collapsed="false">
      <c r="A9" s="7" t="s">
        <v>23</v>
      </c>
      <c r="B9" s="7" t="n">
        <v>7</v>
      </c>
      <c r="C9" s="8" t="s">
        <v>24</v>
      </c>
      <c r="D9" s="8" t="s">
        <v>25</v>
      </c>
      <c r="E9" s="9" t="n">
        <f aca="false">ROUNDUP(eleve7!J24,0)</f>
        <v>3</v>
      </c>
      <c r="F9" s="10"/>
      <c r="Y9" s="2"/>
      <c r="Z9" s="2"/>
    </row>
    <row r="10" customFormat="false" ht="17.35" hidden="false" customHeight="false" outlineLevel="0" collapsed="false">
      <c r="A10" s="7" t="s">
        <v>26</v>
      </c>
      <c r="B10" s="7" t="n">
        <v>8</v>
      </c>
      <c r="C10" s="8" t="s">
        <v>27</v>
      </c>
      <c r="D10" s="8" t="s">
        <v>28</v>
      </c>
      <c r="E10" s="9" t="n">
        <f aca="false">ROUNDUP(eleve8!J24,0)</f>
        <v>3</v>
      </c>
      <c r="F10" s="10"/>
      <c r="Y10" s="2"/>
      <c r="Z10" s="2"/>
    </row>
    <row r="11" customFormat="false" ht="17.35" hidden="false" customHeight="false" outlineLevel="0" collapsed="false">
      <c r="A11" s="7" t="s">
        <v>29</v>
      </c>
      <c r="B11" s="7" t="n">
        <v>9</v>
      </c>
      <c r="C11" s="8" t="s">
        <v>30</v>
      </c>
      <c r="D11" s="8" t="s">
        <v>31</v>
      </c>
      <c r="E11" s="9" t="n">
        <f aca="false">ROUNDUP(eleve9!J24,0)</f>
        <v>4</v>
      </c>
      <c r="F11" s="10"/>
      <c r="Y11" s="2"/>
      <c r="Z11" s="2"/>
    </row>
    <row r="12" customFormat="false" ht="17.35" hidden="false" customHeight="false" outlineLevel="0" collapsed="false">
      <c r="A12" s="7" t="s">
        <v>32</v>
      </c>
      <c r="B12" s="7" t="n">
        <v>10</v>
      </c>
      <c r="C12" s="8" t="s">
        <v>33</v>
      </c>
      <c r="D12" s="8" t="s">
        <v>34</v>
      </c>
      <c r="E12" s="9" t="n">
        <f aca="false">ROUNDUP(eleve10!J24,0)</f>
        <v>3</v>
      </c>
      <c r="F12" s="10"/>
      <c r="Y12" s="2"/>
      <c r="Z12" s="2"/>
    </row>
    <row r="13" customFormat="false" ht="17.35" hidden="false" customHeight="false" outlineLevel="0" collapsed="false">
      <c r="A13" s="7" t="s">
        <v>35</v>
      </c>
      <c r="B13" s="7" t="n">
        <v>11</v>
      </c>
      <c r="C13" s="8" t="s">
        <v>36</v>
      </c>
      <c r="D13" s="8" t="s">
        <v>37</v>
      </c>
      <c r="E13" s="9" t="n">
        <f aca="false">ROUNDUP(eleve11!J24,0)</f>
        <v>2</v>
      </c>
      <c r="F13" s="10"/>
      <c r="Y13" s="2"/>
      <c r="Z13" s="2"/>
    </row>
    <row r="14" customFormat="false" ht="17.35" hidden="false" customHeight="false" outlineLevel="0" collapsed="false">
      <c r="A14" s="7" t="s">
        <v>38</v>
      </c>
      <c r="B14" s="7" t="n">
        <v>12</v>
      </c>
      <c r="C14" s="8" t="s">
        <v>39</v>
      </c>
      <c r="D14" s="8" t="s">
        <v>40</v>
      </c>
      <c r="E14" s="9" t="n">
        <f aca="false">ROUNDUP(eleve12!J24,0)</f>
        <v>5</v>
      </c>
      <c r="F14" s="10"/>
      <c r="Y14" s="2"/>
      <c r="Z14" s="2"/>
    </row>
    <row r="15" customFormat="false" ht="17.35" hidden="false" customHeight="false" outlineLevel="0" collapsed="false">
      <c r="A15" s="7" t="s">
        <v>41</v>
      </c>
      <c r="B15" s="7" t="n">
        <v>13</v>
      </c>
      <c r="C15" s="8" t="s">
        <v>42</v>
      </c>
      <c r="D15" s="8" t="s">
        <v>43</v>
      </c>
      <c r="E15" s="9" t="n">
        <f aca="false">eleve13!J24</f>
        <v>4</v>
      </c>
      <c r="F15" s="10"/>
      <c r="Y15" s="2"/>
      <c r="Z15" s="2"/>
    </row>
    <row r="16" customFormat="false" ht="17.35" hidden="false" customHeight="false" outlineLevel="0" collapsed="false">
      <c r="A16" s="7" t="s">
        <v>44</v>
      </c>
      <c r="B16" s="7" t="n">
        <v>14</v>
      </c>
      <c r="C16" s="8" t="s">
        <v>45</v>
      </c>
      <c r="D16" s="8" t="s">
        <v>43</v>
      </c>
      <c r="E16" s="9" t="n">
        <f aca="false">ROUNDUP(eleve14!J24,0)</f>
        <v>1</v>
      </c>
      <c r="F16" s="10"/>
      <c r="Y16" s="2"/>
      <c r="Z16" s="2"/>
    </row>
    <row r="17" customFormat="false" ht="17.35" hidden="false" customHeight="false" outlineLevel="0" collapsed="false">
      <c r="A17" s="7" t="s">
        <v>46</v>
      </c>
      <c r="B17" s="7" t="n">
        <v>15</v>
      </c>
      <c r="C17" s="8" t="s">
        <v>47</v>
      </c>
      <c r="D17" s="8" t="s">
        <v>48</v>
      </c>
      <c r="E17" s="9" t="n">
        <f aca="false">ROUNDUP(eleve15!J24,0)</f>
        <v>3</v>
      </c>
      <c r="F17" s="10"/>
      <c r="Y17" s="2"/>
      <c r="Z17" s="2"/>
    </row>
    <row r="18" customFormat="false" ht="17.35" hidden="false" customHeight="false" outlineLevel="0" collapsed="false">
      <c r="A18" s="7" t="s">
        <v>49</v>
      </c>
      <c r="B18" s="7" t="n">
        <v>16</v>
      </c>
      <c r="C18" s="8" t="s">
        <v>50</v>
      </c>
      <c r="D18" s="8" t="s">
        <v>51</v>
      </c>
      <c r="E18" s="9" t="n">
        <f aca="false">ROUNDUP(eleve16!J24,0)</f>
        <v>3</v>
      </c>
      <c r="F18" s="10"/>
      <c r="Y18" s="2"/>
      <c r="Z18" s="2"/>
    </row>
    <row r="19" customFormat="false" ht="17.35" hidden="false" customHeight="false" outlineLevel="0" collapsed="false">
      <c r="A19" s="7" t="s">
        <v>52</v>
      </c>
      <c r="B19" s="7" t="n">
        <v>17</v>
      </c>
      <c r="C19" s="8" t="s">
        <v>53</v>
      </c>
      <c r="D19" s="8" t="s">
        <v>54</v>
      </c>
      <c r="E19" s="9" t="n">
        <f aca="false">ROUNDUP(eleve17!J24,0)</f>
        <v>3</v>
      </c>
      <c r="F19" s="11"/>
      <c r="Y19" s="2"/>
      <c r="Z19" s="2"/>
    </row>
    <row r="20" customFormat="false" ht="18.55" hidden="false" customHeight="false" outlineLevel="0" collapsed="false">
      <c r="A20" s="7" t="s">
        <v>55</v>
      </c>
      <c r="B20" s="7" t="n">
        <v>19</v>
      </c>
      <c r="C20" s="12" t="s">
        <v>56</v>
      </c>
      <c r="D20" s="12" t="s">
        <v>57</v>
      </c>
      <c r="Y20" s="2"/>
      <c r="Z20" s="2"/>
    </row>
    <row r="21" customFormat="false" ht="18.55" hidden="false" customHeight="false" outlineLevel="0" collapsed="false">
      <c r="A21" s="7" t="s">
        <v>58</v>
      </c>
      <c r="B21" s="7" t="n">
        <v>20</v>
      </c>
      <c r="C21" s="12" t="s">
        <v>59</v>
      </c>
      <c r="D21" s="12" t="s">
        <v>60</v>
      </c>
      <c r="Y21" s="2"/>
      <c r="Z21" s="2"/>
    </row>
    <row r="22" customFormat="false" ht="18.55" hidden="false" customHeight="false" outlineLevel="0" collapsed="false">
      <c r="A22" s="13" t="s">
        <v>61</v>
      </c>
      <c r="B22" s="7" t="n">
        <v>21</v>
      </c>
      <c r="C22" s="12" t="s">
        <v>62</v>
      </c>
      <c r="D22" s="12" t="s">
        <v>63</v>
      </c>
      <c r="Y22" s="2"/>
      <c r="Z22" s="2"/>
    </row>
    <row r="23" customFormat="false" ht="18.55" hidden="false" customHeight="false" outlineLevel="0" collapsed="false">
      <c r="A23" s="14" t="s">
        <v>64</v>
      </c>
      <c r="B23" s="7" t="n">
        <v>22</v>
      </c>
      <c r="C23" s="12" t="s">
        <v>65</v>
      </c>
      <c r="D23" s="12" t="s">
        <v>66</v>
      </c>
      <c r="Y23" s="2"/>
      <c r="Z23" s="2"/>
    </row>
    <row r="24" customFormat="false" ht="33" hidden="false" customHeight="false" outlineLevel="0" collapsed="false">
      <c r="A24" s="14"/>
      <c r="B24" s="7"/>
      <c r="C24" s="15" t="s">
        <v>67</v>
      </c>
      <c r="D24" s="16" t="n">
        <f aca="false">AVERAGE(E3:E19)</f>
        <v>3.23529411764706</v>
      </c>
      <c r="Y24" s="2"/>
      <c r="Z24" s="2"/>
    </row>
    <row r="25" customFormat="false" ht="18.55" hidden="false" customHeight="false" outlineLevel="0" collapsed="false">
      <c r="C25" s="17" t="s">
        <v>68</v>
      </c>
      <c r="D25" s="12" t="s">
        <v>69</v>
      </c>
    </row>
    <row r="26" customFormat="false" ht="18.55" hidden="false" customHeight="false" outlineLevel="0" collapsed="false">
      <c r="C26" s="17"/>
      <c r="D26" s="12"/>
    </row>
    <row r="27" customFormat="false" ht="18.55" hidden="false" customHeight="false" outlineLevel="0" collapsed="false">
      <c r="C27" s="17" t="s">
        <v>70</v>
      </c>
      <c r="D27" s="12" t="s">
        <v>71</v>
      </c>
    </row>
  </sheetData>
  <mergeCells count="1">
    <mergeCell ref="A2:D2"/>
  </mergeCells>
  <hyperlinks>
    <hyperlink ref="A3" location="eleve1" display="1"/>
    <hyperlink ref="A4" location="eleve2" display="2"/>
    <hyperlink ref="A5" location="eleve3" display="3"/>
    <hyperlink ref="A6" location="eleve4" display="4"/>
    <hyperlink ref="A7" location="eleve5" display="5"/>
    <hyperlink ref="A8" location="eleve6" display="6"/>
    <hyperlink ref="A9" location="eleve7" display="7"/>
    <hyperlink ref="A10" location="eleve8" display="8"/>
    <hyperlink ref="A11" location="eleve9" display="9"/>
    <hyperlink ref="A12" location="eleve10" display="10"/>
    <hyperlink ref="A13" location="eleve12" display="12"/>
    <hyperlink ref="A14" location="eleve13" display="13"/>
    <hyperlink ref="A15" location="eleve14" display="14"/>
    <hyperlink ref="A16" location="eleve15" display="15"/>
    <hyperlink ref="A17" location="eleve15" display="16"/>
    <hyperlink ref="A18" location="eleve17" display="17"/>
    <hyperlink ref="A19" location="eleve18" display="18"/>
    <hyperlink ref="A20" location="eleve19" display="19"/>
    <hyperlink ref="A21" location="eleve20" display="20"/>
    <hyperlink ref="A22" location="eleve21" display="21"/>
    <hyperlink ref="A23" location="eleve22" display="22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LOOKUP(17,num,nom)</f>
        <v>ZEHREN </v>
      </c>
      <c r="D1" s="22"/>
      <c r="E1" s="23" t="s">
        <v>73</v>
      </c>
      <c r="F1" s="23"/>
      <c r="G1" s="24" t="str">
        <f aca="false">LOOKUP(17,num,prenom)</f>
        <v>Ilona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2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2</v>
      </c>
      <c r="I16" s="41" t="n">
        <f aca="false">IF(H16=2,1,IF(H16=1,0.5,0))</f>
        <v>1</v>
      </c>
      <c r="J16" s="64" t="n">
        <f aca="false">SUM(I16:I18)/3*4.5</f>
        <v>1.5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2</v>
      </c>
      <c r="J24" s="69" t="n">
        <f aca="false">J5+J11+J16+J19+J21</f>
        <v>2.16666666666667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20" activeCellId="0" sqref="C20"/>
    </sheetView>
  </sheetViews>
  <sheetFormatPr defaultRowHeight="15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LOOKUP(1,num,nom)</f>
        <v>BAUSSANT </v>
      </c>
      <c r="D1" s="22"/>
      <c r="E1" s="23" t="s">
        <v>73</v>
      </c>
      <c r="F1" s="23"/>
      <c r="G1" s="24" t="str">
        <f aca="false">LOOKUP(1,num,prenom)</f>
        <v>Gwendoline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0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0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0</v>
      </c>
      <c r="I5" s="41" t="n">
        <f aca="false">IF(H5=2,1,IF(H5=1,0.5,0))</f>
        <v>0</v>
      </c>
      <c r="J5" s="42" t="n">
        <f aca="false">SUM(I5:I9)/3*2</f>
        <v>0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0</v>
      </c>
      <c r="I16" s="41" t="n">
        <f aca="false">IF(H16=2,1,IF(H16=1,0.5,0))</f>
        <v>0</v>
      </c>
      <c r="J16" s="64" t="n">
        <f aca="false">SUM(I16:I18)/3*4.5</f>
        <v>0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SUM(I19:I20)/3*1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0</v>
      </c>
      <c r="J24" s="69" t="s">
        <v>98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  <row r="1048576" customFormat="false" ht="12.8" hidden="false" customHeight="fals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6" colorId="64" zoomScale="80" zoomScaleNormal="80" zoomScalePageLayoutView="100" workbookViewId="0">
      <selection pane="topLeft" activeCell="C10" activeCellId="0" sqref="C10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LOOKUP(1,num,nom)</f>
        <v>BAUSSANT </v>
      </c>
      <c r="D1" s="22"/>
      <c r="E1" s="23" t="s">
        <v>73</v>
      </c>
      <c r="F1" s="23"/>
      <c r="G1" s="24" t="str">
        <f aca="false">LOOKUP(1,num,prenom)</f>
        <v>Gwendoline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2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1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2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2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1.33333333333333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2</v>
      </c>
      <c r="I7" s="41" t="n">
        <f aca="false">IF(H7=2,1,IF(H7=1,0.5,0))</f>
        <v>1</v>
      </c>
      <c r="J7" s="42" t="n">
        <f aca="false">SUM(I7:I11)/3*2</f>
        <v>1.33333333333333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0.666666666666667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2</v>
      </c>
      <c r="F9" s="39"/>
      <c r="G9" s="53" t="s">
        <v>87</v>
      </c>
      <c r="H9" s="53" t="n">
        <f aca="false">C9</f>
        <v>2</v>
      </c>
      <c r="I9" s="41" t="n">
        <f aca="false">IF(H9=2,1,IF(H9=1,0.5,0))</f>
        <v>1</v>
      </c>
      <c r="J9" s="42" t="n">
        <f aca="false">SUM(I9:I13)/3*2</f>
        <v>0.666666666666667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2</v>
      </c>
      <c r="I16" s="41" t="n">
        <f aca="false">IF(H16=2,1,IF(H16=1,0.5,0))</f>
        <v>1</v>
      </c>
      <c r="J16" s="64" t="n">
        <f aca="false">SUM(I16:I18)/3*4.5</f>
        <v>2.25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1</v>
      </c>
      <c r="I17" s="41" t="n">
        <f aca="false">IF(H17=2,1,IF(H17=1,0.5,0))</f>
        <v>0.5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4.5</v>
      </c>
      <c r="J24" s="69" t="n">
        <f aca="false">J5+J11+J16+J19+J21</f>
        <v>4.25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0" activeCellId="0" sqref="C10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LOOKUP(21,num,nom)</f>
        <v>Nom19</v>
      </c>
      <c r="D1" s="22"/>
      <c r="E1" s="23" t="s">
        <v>73</v>
      </c>
      <c r="F1" s="23"/>
      <c r="G1" s="24" t="str">
        <f aca="false">LOOKUP(2,num,prenom)</f>
        <v> Maeva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0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0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0</v>
      </c>
      <c r="I5" s="41" t="n">
        <f aca="false">IF(H5=2,1,IF(H5=1,0.5,0))</f>
        <v>0</v>
      </c>
      <c r="J5" s="42" t="n">
        <f aca="false">SUM(I5:I9)/3*2</f>
        <v>0.333333333333333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0.333333333333333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0.333333333333333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0.333333333333333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1</v>
      </c>
      <c r="F9" s="39"/>
      <c r="G9" s="53" t="s">
        <v>87</v>
      </c>
      <c r="H9" s="53" t="n">
        <f aca="false">C9</f>
        <v>1</v>
      </c>
      <c r="I9" s="41" t="n">
        <f aca="false">IF(H9=2,1,IF(H9=1,0.5,0))</f>
        <v>0.5</v>
      </c>
      <c r="J9" s="42" t="n">
        <f aca="false">SUM(I9:I13)/3*2</f>
        <v>0.333333333333333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0</v>
      </c>
      <c r="I16" s="41" t="n">
        <f aca="false">IF(H16=2,1,IF(H16=1,0.5,0))</f>
        <v>0</v>
      </c>
      <c r="J16" s="64" t="n">
        <f aca="false">SUM(I16:I18)/3*4.5</f>
        <v>0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0.5</v>
      </c>
      <c r="J24" s="69" t="n">
        <f aca="false">J5+J11+J16+J19+J21</f>
        <v>0.333333333333333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5" activeCellId="0" sqref="C15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LOOKUP(3,num,nom)</f>
        <v>COUVRAT</v>
      </c>
      <c r="D1" s="22"/>
      <c r="E1" s="23" t="s">
        <v>73</v>
      </c>
      <c r="F1" s="23"/>
      <c r="G1" s="24" t="str">
        <f aca="false">LOOKUP(3,num,prenom)</f>
        <v>Marion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2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2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2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2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1.33333333333333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2</v>
      </c>
      <c r="F7" s="39"/>
      <c r="G7" s="47" t="s">
        <v>82</v>
      </c>
      <c r="H7" s="47" t="n">
        <f aca="false">C6</f>
        <v>2</v>
      </c>
      <c r="I7" s="41" t="n">
        <f aca="false">IF(H7=2,1,IF(H7=1,0.5,0))</f>
        <v>1</v>
      </c>
      <c r="J7" s="42" t="n">
        <f aca="false">SUM(I7:I11)/3*2</f>
        <v>2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2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1.33333333333333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2</v>
      </c>
      <c r="F9" s="39"/>
      <c r="G9" s="53" t="s">
        <v>87</v>
      </c>
      <c r="H9" s="53" t="n">
        <f aca="false">C9</f>
        <v>2</v>
      </c>
      <c r="I9" s="41" t="n">
        <f aca="false">IF(H9=2,1,IF(H9=1,0.5,0))</f>
        <v>1</v>
      </c>
      <c r="J9" s="42" t="n">
        <f aca="false">SUM(I9:I13)/3*2</f>
        <v>1.33333333333333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2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0.666666666666667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2</v>
      </c>
      <c r="F11" s="39" t="s">
        <v>91</v>
      </c>
      <c r="G11" s="39" t="s">
        <v>88</v>
      </c>
      <c r="H11" s="39" t="n">
        <f aca="false">C10</f>
        <v>2</v>
      </c>
      <c r="I11" s="57" t="n">
        <f aca="false">IF(H11=2,1,IF(H11=1,0.5,0))</f>
        <v>1</v>
      </c>
      <c r="J11" s="58" t="n">
        <f aca="false">I11</f>
        <v>1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2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2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1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2</v>
      </c>
      <c r="I16" s="41" t="n">
        <f aca="false">IF(H16=2,1,IF(H16=1,0.5,0))</f>
        <v>1</v>
      </c>
      <c r="J16" s="64" t="n">
        <f aca="false">SUM(I16:I18)/3*4.5</f>
        <v>4.5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2</v>
      </c>
      <c r="I17" s="41" t="n">
        <f aca="false">IF(H17=2,1,IF(H17=1,0.5,0))</f>
        <v>1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2</v>
      </c>
      <c r="I18" s="41" t="n">
        <f aca="false">IF(H18=2,1,IF(H18=1,0.5,0))</f>
        <v>1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2</v>
      </c>
      <c r="I19" s="65" t="n">
        <f aca="false">IF(H19=2,1,IF(H19=1,0.5,0))</f>
        <v>1</v>
      </c>
      <c r="J19" s="58" t="n">
        <f aca="false">SUM(I19:I20)/2*1</f>
        <v>0.75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1</v>
      </c>
      <c r="I20" s="66" t="n">
        <f aca="false">IF(H20=2,1,IF(H20=1,0.5,0))</f>
        <v>0.5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2</v>
      </c>
      <c r="I21" s="41" t="n">
        <f aca="false">IF(H21=2,1,IF(H21=1,0.5,0))</f>
        <v>1</v>
      </c>
      <c r="J21" s="58" t="n">
        <f aca="false">SUM(I21:I23)/3*1.5</f>
        <v>1.5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2</v>
      </c>
      <c r="I22" s="41" t="n">
        <f aca="false">IF(H22=2,1,IF(H22=1,0.5,0))</f>
        <v>1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2</v>
      </c>
      <c r="I23" s="41" t="n">
        <f aca="false">IF(H23=2,1,IF(H23=1,0.5,0))</f>
        <v>1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11.5</v>
      </c>
      <c r="J24" s="69" t="n">
        <f aca="false">J5+J11+J16+J19+J21</f>
        <v>9.75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LOOKUP(4,num,nom)</f>
        <v>DEGUEULE </v>
      </c>
      <c r="D1" s="22"/>
      <c r="E1" s="23" t="s">
        <v>73</v>
      </c>
      <c r="F1" s="23"/>
      <c r="G1" s="24" t="str">
        <f aca="false">LOOKUP(4,num,prenom)</f>
        <v>Elsa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1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0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1</v>
      </c>
      <c r="I5" s="41" t="n">
        <f aca="false">IF(H5=2,1,IF(H5=1,0.5,0))</f>
        <v>0.5</v>
      </c>
      <c r="J5" s="42" t="n">
        <f aca="false">SUM(I5:I9)/3*2</f>
        <v>0.333333333333333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0.333333333333333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0.333333333333333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0.333333333333333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1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0.333333333333333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1</v>
      </c>
      <c r="I11" s="57" t="n">
        <f aca="false">IF(H11=2,1,IF(H11=1,0.5,0))</f>
        <v>0.5</v>
      </c>
      <c r="J11" s="58" t="n">
        <f aca="false">I11</f>
        <v>0.5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0</v>
      </c>
      <c r="I16" s="41" t="n">
        <f aca="false">IF(H16=2,1,IF(H16=1,0.5,0))</f>
        <v>0</v>
      </c>
      <c r="J16" s="64" t="n">
        <f aca="false">SUM(I16:I18)/3*4.5</f>
        <v>0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1</v>
      </c>
      <c r="J24" s="69" t="n">
        <f aca="false">J5+J11+J16+J19+J21</f>
        <v>0.833333333333333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3" activeCellId="0" sqref="C13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LOOKUP(5,num,nom)</f>
        <v>DOUZILLÉ</v>
      </c>
      <c r="D1" s="22"/>
      <c r="E1" s="23" t="s">
        <v>73</v>
      </c>
      <c r="F1" s="23"/>
      <c r="G1" s="24" t="str">
        <f aca="false">LOOKUP(5,num,prenom)</f>
        <v>Leslie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1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0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1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1</v>
      </c>
      <c r="I16" s="41" t="n">
        <f aca="false">IF(H16=2,1,IF(H16=1,0.5,0))</f>
        <v>0.5</v>
      </c>
      <c r="J16" s="64" t="n">
        <f aca="false">SUM(I16:I18)/3*4.5</f>
        <v>0.75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0</v>
      </c>
      <c r="I17" s="41" t="n">
        <f aca="false">IF(H17=2,1,IF(H17=1,0.5,0))</f>
        <v>0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0.25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1</v>
      </c>
      <c r="I22" s="41" t="n">
        <f aca="false">IF(H22=2,1,IF(H22=1,0.5,0))</f>
        <v>0.5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2</v>
      </c>
      <c r="J24" s="69" t="n">
        <f aca="false">J5+J11+J16+J19+J21</f>
        <v>1.66666666666667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2" width="13.7"/>
    <col collapsed="false" customWidth="true" hidden="false" outlineLevel="0" max="2" min="2" style="2" width="19.99"/>
    <col collapsed="false" customWidth="true" hidden="false" outlineLevel="0" max="3" min="3" style="18" width="31.01"/>
    <col collapsed="false" customWidth="true" hidden="false" outlineLevel="0" max="4" min="4" style="0" width="10.67"/>
    <col collapsed="false" customWidth="true" hidden="false" outlineLevel="0" max="5" min="5" style="0" width="2.11"/>
    <col collapsed="false" customWidth="true" hidden="false" outlineLevel="0" max="6" min="6" style="19" width="31.66"/>
    <col collapsed="false" customWidth="true" hidden="false" outlineLevel="0" max="7" min="7" style="19" width="13.7"/>
    <col collapsed="false" customWidth="true" hidden="false" outlineLevel="0" max="8" min="8" style="19" width="14.7"/>
    <col collapsed="false" customWidth="true" hidden="false" outlineLevel="0" max="9" min="9" style="2" width="10.85"/>
    <col collapsed="false" customWidth="true" hidden="false" outlineLevel="0" max="10" min="10" style="2" width="15"/>
    <col collapsed="false" customWidth="true" hidden="false" outlineLevel="0" max="1025" min="11" style="0" width="10.67"/>
  </cols>
  <sheetData>
    <row r="1" customFormat="false" ht="19.35" hidden="false" customHeight="false" outlineLevel="0" collapsed="false">
      <c r="A1" s="20" t="s">
        <v>72</v>
      </c>
      <c r="B1" s="20"/>
      <c r="C1" s="21" t="str">
        <f aca="false">LOOKUP(6,num,nom)</f>
        <v>GAILLARD </v>
      </c>
      <c r="D1" s="22"/>
      <c r="E1" s="23" t="s">
        <v>73</v>
      </c>
      <c r="F1" s="23"/>
      <c r="G1" s="24" t="str">
        <f aca="false">LOOKUP(6,num,prenom)</f>
        <v>Chloé</v>
      </c>
      <c r="H1" s="24"/>
      <c r="I1" s="24"/>
      <c r="J1" s="24"/>
    </row>
    <row r="2" customFormat="false" ht="68.25" hidden="false" customHeight="true" outlineLevel="0" collapsed="false">
      <c r="A2" s="25" t="s">
        <v>74</v>
      </c>
      <c r="B2" s="25" t="s">
        <v>75</v>
      </c>
      <c r="C2" s="26" t="s">
        <v>76</v>
      </c>
      <c r="F2" s="27" t="s">
        <v>75</v>
      </c>
      <c r="G2" s="27" t="s">
        <v>74</v>
      </c>
      <c r="H2" s="27" t="s">
        <v>77</v>
      </c>
      <c r="I2" s="28" t="s">
        <v>78</v>
      </c>
      <c r="J2" s="29" t="s">
        <v>79</v>
      </c>
    </row>
    <row r="3" customFormat="false" ht="24.95" hidden="false" customHeight="true" outlineLevel="0" collapsed="false">
      <c r="A3" s="30" t="n">
        <v>1</v>
      </c>
      <c r="B3" s="31" t="s">
        <v>80</v>
      </c>
      <c r="C3" s="32" t="n">
        <v>2</v>
      </c>
      <c r="F3" s="27"/>
      <c r="G3" s="27"/>
      <c r="H3" s="27"/>
      <c r="I3" s="28"/>
      <c r="J3" s="29"/>
      <c r="K3" s="0" t="n">
        <v>1</v>
      </c>
    </row>
    <row r="4" customFormat="false" ht="21" hidden="false" customHeight="true" outlineLevel="0" collapsed="false">
      <c r="A4" s="30"/>
      <c r="B4" s="33" t="s">
        <v>81</v>
      </c>
      <c r="C4" s="34" t="n">
        <v>0</v>
      </c>
      <c r="F4" s="27"/>
      <c r="G4" s="27"/>
      <c r="H4" s="27"/>
      <c r="I4" s="28"/>
      <c r="J4" s="29"/>
      <c r="L4" s="35"/>
      <c r="M4" s="36"/>
      <c r="O4" s="37"/>
    </row>
    <row r="5" customFormat="false" ht="21" hidden="false" customHeight="true" outlineLevel="0" collapsed="false">
      <c r="A5" s="38" t="s">
        <v>82</v>
      </c>
      <c r="B5" s="31" t="s">
        <v>81</v>
      </c>
      <c r="C5" s="32" t="n">
        <v>1</v>
      </c>
      <c r="F5" s="39" t="s">
        <v>83</v>
      </c>
      <c r="G5" s="40" t="n">
        <v>1</v>
      </c>
      <c r="H5" s="40" t="n">
        <f aca="false">C3</f>
        <v>2</v>
      </c>
      <c r="I5" s="41" t="n">
        <f aca="false">IF(H5=2,1,IF(H5=1,0.5,0))</f>
        <v>1</v>
      </c>
      <c r="J5" s="42" t="n">
        <f aca="false">SUM(I5:I9)/3*2</f>
        <v>0.666666666666667</v>
      </c>
      <c r="L5" s="35"/>
      <c r="M5" s="36"/>
      <c r="O5" s="37"/>
    </row>
    <row r="6" customFormat="false" ht="21" hidden="false" customHeight="true" outlineLevel="0" collapsed="false">
      <c r="A6" s="38"/>
      <c r="B6" s="43" t="s">
        <v>80</v>
      </c>
      <c r="C6" s="44" t="n">
        <v>0</v>
      </c>
      <c r="F6" s="39"/>
      <c r="G6" s="39"/>
      <c r="H6" s="39"/>
      <c r="I6" s="41" t="n">
        <f aca="false">IF(H6=2,1,IF(H6=1,0.5,0))</f>
        <v>0</v>
      </c>
      <c r="J6" s="42" t="n">
        <f aca="false">SUM(I6:I10)/3*2</f>
        <v>0</v>
      </c>
      <c r="L6" s="35"/>
      <c r="M6" s="36"/>
      <c r="O6" s="37"/>
    </row>
    <row r="7" customFormat="false" ht="21" hidden="false" customHeight="true" outlineLevel="0" collapsed="false">
      <c r="A7" s="45" t="s">
        <v>84</v>
      </c>
      <c r="B7" s="46" t="s">
        <v>85</v>
      </c>
      <c r="C7" s="44" t="n">
        <v>0</v>
      </c>
      <c r="F7" s="39"/>
      <c r="G7" s="47" t="s">
        <v>82</v>
      </c>
      <c r="H7" s="47" t="n">
        <f aca="false">C6</f>
        <v>0</v>
      </c>
      <c r="I7" s="41" t="n">
        <f aca="false">IF(H7=2,1,IF(H7=1,0.5,0))</f>
        <v>0</v>
      </c>
      <c r="J7" s="42" t="n">
        <f aca="false">SUM(I7:I11)/3*2</f>
        <v>0</v>
      </c>
      <c r="L7" s="48"/>
      <c r="M7" s="36"/>
      <c r="O7" s="37"/>
    </row>
    <row r="8" customFormat="false" ht="21" hidden="false" customHeight="true" outlineLevel="0" collapsed="false">
      <c r="A8" s="45"/>
      <c r="B8" s="33" t="s">
        <v>86</v>
      </c>
      <c r="C8" s="49" t="n">
        <v>0</v>
      </c>
      <c r="F8" s="39"/>
      <c r="G8" s="47"/>
      <c r="H8" s="47"/>
      <c r="I8" s="41" t="n">
        <f aca="false">IF(H8=2,1,IF(H8=1,0.5,0))</f>
        <v>0</v>
      </c>
      <c r="J8" s="42" t="n">
        <f aca="false">SUM(I8:I12)/3*2</f>
        <v>0</v>
      </c>
      <c r="L8" s="35"/>
      <c r="M8" s="36"/>
      <c r="O8" s="37"/>
    </row>
    <row r="9" customFormat="false" ht="21" hidden="false" customHeight="true" outlineLevel="0" collapsed="false">
      <c r="A9" s="50" t="s">
        <v>87</v>
      </c>
      <c r="B9" s="51" t="s">
        <v>80</v>
      </c>
      <c r="C9" s="52" t="n">
        <v>0</v>
      </c>
      <c r="F9" s="39"/>
      <c r="G9" s="53" t="s">
        <v>87</v>
      </c>
      <c r="H9" s="53" t="n">
        <f aca="false">C9</f>
        <v>0</v>
      </c>
      <c r="I9" s="41" t="n">
        <f aca="false">IF(H9=2,1,IF(H9=1,0.5,0))</f>
        <v>0</v>
      </c>
      <c r="J9" s="42" t="n">
        <f aca="false">SUM(I9:I13)/3*2</f>
        <v>0</v>
      </c>
      <c r="L9" s="48"/>
      <c r="M9" s="36"/>
      <c r="O9" s="37"/>
    </row>
    <row r="10" customFormat="false" ht="21" hidden="false" customHeight="true" outlineLevel="0" collapsed="false">
      <c r="A10" s="54" t="s">
        <v>88</v>
      </c>
      <c r="B10" s="43" t="s">
        <v>89</v>
      </c>
      <c r="C10" s="55" t="n">
        <v>0</v>
      </c>
      <c r="F10" s="39"/>
      <c r="G10" s="53"/>
      <c r="H10" s="53"/>
      <c r="I10" s="41" t="n">
        <f aca="false">IF(H10=2,1,IF(H10=1,0.5,0))</f>
        <v>0</v>
      </c>
      <c r="J10" s="42" t="n">
        <f aca="false">SUM(I10:I14)/3*2</f>
        <v>0</v>
      </c>
      <c r="L10" s="35"/>
      <c r="M10" s="36"/>
      <c r="O10" s="37"/>
    </row>
    <row r="11" customFormat="false" ht="21" hidden="false" customHeight="true" outlineLevel="0" collapsed="false">
      <c r="A11" s="56" t="s">
        <v>90</v>
      </c>
      <c r="B11" s="46" t="s">
        <v>81</v>
      </c>
      <c r="C11" s="44" t="n">
        <v>0</v>
      </c>
      <c r="F11" s="39" t="s">
        <v>91</v>
      </c>
      <c r="G11" s="39" t="s">
        <v>88</v>
      </c>
      <c r="H11" s="39" t="n">
        <f aca="false">C10</f>
        <v>0</v>
      </c>
      <c r="I11" s="57" t="n">
        <f aca="false">IF(H11=2,1,IF(H11=1,0.5,0))</f>
        <v>0</v>
      </c>
      <c r="J11" s="58" t="n">
        <f aca="false">I11</f>
        <v>0</v>
      </c>
      <c r="L11" s="35"/>
      <c r="M11" s="36"/>
      <c r="O11" s="37"/>
    </row>
    <row r="12" customFormat="false" ht="21" hidden="false" customHeight="true" outlineLevel="0" collapsed="false">
      <c r="A12" s="56" t="s">
        <v>92</v>
      </c>
      <c r="B12" s="46" t="s">
        <v>85</v>
      </c>
      <c r="C12" s="44" t="n">
        <v>0</v>
      </c>
      <c r="F12" s="39"/>
      <c r="G12" s="39"/>
      <c r="H12" s="39"/>
      <c r="I12" s="57" t="n">
        <f aca="false">IF(H12=2,1,IF(H12=1,0.5,0))</f>
        <v>0</v>
      </c>
      <c r="J12" s="58"/>
      <c r="L12" s="35"/>
      <c r="M12" s="36"/>
      <c r="O12" s="37"/>
    </row>
    <row r="13" customFormat="false" ht="21" hidden="false" customHeight="true" outlineLevel="0" collapsed="false">
      <c r="A13" s="45" t="s">
        <v>93</v>
      </c>
      <c r="B13" s="46" t="s">
        <v>85</v>
      </c>
      <c r="C13" s="44" t="n">
        <v>0</v>
      </c>
      <c r="F13" s="39"/>
      <c r="G13" s="39"/>
      <c r="H13" s="39"/>
      <c r="I13" s="57" t="n">
        <f aca="false">IF(H13=2,1,IF(H13=1,0.5,0))</f>
        <v>0</v>
      </c>
      <c r="J13" s="58"/>
      <c r="L13" s="35"/>
      <c r="M13" s="36"/>
      <c r="O13" s="59"/>
    </row>
    <row r="14" customFormat="false" ht="21" hidden="false" customHeight="true" outlineLevel="0" collapsed="false">
      <c r="A14" s="45"/>
      <c r="B14" s="33" t="s">
        <v>86</v>
      </c>
      <c r="C14" s="34" t="n">
        <v>0</v>
      </c>
      <c r="F14" s="39"/>
      <c r="G14" s="39"/>
      <c r="H14" s="39"/>
      <c r="I14" s="57" t="n">
        <f aca="false">IF(H14=2,1,IF(H14=1,0.5,0))</f>
        <v>0</v>
      </c>
      <c r="J14" s="58"/>
      <c r="L14" s="59"/>
      <c r="M14" s="36"/>
      <c r="O14" s="37"/>
    </row>
    <row r="15" customFormat="false" ht="21" hidden="false" customHeight="true" outlineLevel="0" collapsed="false">
      <c r="A15" s="60"/>
      <c r="B15" s="61"/>
      <c r="C15" s="62"/>
      <c r="F15" s="39"/>
      <c r="G15" s="39"/>
      <c r="H15" s="39"/>
      <c r="I15" s="57" t="n">
        <f aca="false">IF(H15=2,1,IF(H15=1,0.5,0))</f>
        <v>0</v>
      </c>
      <c r="J15" s="58"/>
      <c r="L15" s="59"/>
      <c r="M15" s="36"/>
      <c r="O15" s="37"/>
    </row>
    <row r="16" customFormat="false" ht="21" hidden="false" customHeight="true" outlineLevel="0" collapsed="false">
      <c r="A16" s="63"/>
      <c r="B16" s="63"/>
      <c r="C16" s="62"/>
      <c r="F16" s="39" t="s">
        <v>94</v>
      </c>
      <c r="G16" s="40" t="n">
        <v>1</v>
      </c>
      <c r="H16" s="40" t="n">
        <f aca="false">C4</f>
        <v>0</v>
      </c>
      <c r="I16" s="41" t="n">
        <f aca="false">IF(H16=2,1,IF(H16=1,0.5,0))</f>
        <v>0</v>
      </c>
      <c r="J16" s="64" t="n">
        <f aca="false">SUM(I16:I18)/3*4.5</f>
        <v>0.75</v>
      </c>
      <c r="L16" s="59"/>
      <c r="M16" s="36"/>
      <c r="O16" s="37"/>
    </row>
    <row r="17" customFormat="false" ht="21" hidden="false" customHeight="true" outlineLevel="0" collapsed="false">
      <c r="A17" s="63"/>
      <c r="B17" s="63"/>
      <c r="C17" s="62"/>
      <c r="F17" s="39"/>
      <c r="G17" s="47" t="s">
        <v>82</v>
      </c>
      <c r="H17" s="47" t="n">
        <f aca="false">C5</f>
        <v>1</v>
      </c>
      <c r="I17" s="41" t="n">
        <f aca="false">IF(H17=2,1,IF(H17=1,0.5,0))</f>
        <v>0.5</v>
      </c>
      <c r="J17" s="64"/>
    </row>
    <row r="18" customFormat="false" ht="33.75" hidden="false" customHeight="true" outlineLevel="0" collapsed="false">
      <c r="A18" s="63"/>
      <c r="B18" s="63"/>
      <c r="C18" s="62"/>
      <c r="F18" s="39"/>
      <c r="G18" s="53" t="s">
        <v>90</v>
      </c>
      <c r="H18" s="53" t="n">
        <f aca="false">C11</f>
        <v>0</v>
      </c>
      <c r="I18" s="41" t="n">
        <f aca="false">IF(H18=2,1,IF(H18=1,0.5,0))</f>
        <v>0</v>
      </c>
      <c r="J18" s="64"/>
    </row>
    <row r="19" customFormat="false" ht="21" hidden="false" customHeight="true" outlineLevel="0" collapsed="false">
      <c r="A19" s="63"/>
      <c r="B19" s="63"/>
      <c r="C19" s="62"/>
      <c r="F19" s="39" t="s">
        <v>95</v>
      </c>
      <c r="G19" s="40" t="s">
        <v>84</v>
      </c>
      <c r="H19" s="40" t="n">
        <f aca="false">C8</f>
        <v>0</v>
      </c>
      <c r="I19" s="65" t="n">
        <f aca="false">IF(H19=2,1,IF(H19=1,0.5,0))</f>
        <v>0</v>
      </c>
      <c r="J19" s="58" t="n">
        <f aca="false">SUM(I19:I20)/2*1</f>
        <v>0</v>
      </c>
    </row>
    <row r="20" customFormat="false" ht="21" hidden="false" customHeight="true" outlineLevel="0" collapsed="false">
      <c r="A20" s="63"/>
      <c r="B20" s="63"/>
      <c r="C20" s="62"/>
      <c r="F20" s="39"/>
      <c r="G20" s="47" t="s">
        <v>93</v>
      </c>
      <c r="H20" s="47" t="n">
        <f aca="false">C14</f>
        <v>0</v>
      </c>
      <c r="I20" s="66" t="n">
        <f aca="false">IF(H20=2,1,IF(H20=1,0.5,0))</f>
        <v>0</v>
      </c>
      <c r="J20" s="58"/>
    </row>
    <row r="21" customFormat="false" ht="21" hidden="false" customHeight="true" outlineLevel="0" collapsed="false">
      <c r="A21" s="63"/>
      <c r="B21" s="63"/>
      <c r="C21" s="62"/>
      <c r="F21" s="39" t="s">
        <v>96</v>
      </c>
      <c r="G21" s="40" t="s">
        <v>84</v>
      </c>
      <c r="H21" s="40" t="n">
        <f aca="false">C7</f>
        <v>0</v>
      </c>
      <c r="I21" s="41" t="n">
        <f aca="false">IF(H21=2,1,IF(H21=1,0.5,0))</f>
        <v>0</v>
      </c>
      <c r="J21" s="58" t="n">
        <f aca="false">SUM(I21:I23)/3*1.5</f>
        <v>0</v>
      </c>
    </row>
    <row r="22" customFormat="false" ht="21" hidden="false" customHeight="true" outlineLevel="0" collapsed="false">
      <c r="A22" s="63"/>
      <c r="B22" s="63"/>
      <c r="C22" s="62"/>
      <c r="F22" s="39"/>
      <c r="G22" s="47" t="s">
        <v>92</v>
      </c>
      <c r="H22" s="47" t="n">
        <f aca="false">C12</f>
        <v>0</v>
      </c>
      <c r="I22" s="41" t="n">
        <f aca="false">IF(H22=2,1,IF(H22=1,0.5,0))</f>
        <v>0</v>
      </c>
      <c r="J22" s="58"/>
    </row>
    <row r="23" customFormat="false" ht="21" hidden="false" customHeight="true" outlineLevel="0" collapsed="false">
      <c r="A23" s="63"/>
      <c r="B23" s="63"/>
      <c r="C23" s="62"/>
      <c r="F23" s="39"/>
      <c r="G23" s="53" t="s">
        <v>93</v>
      </c>
      <c r="H23" s="53" t="n">
        <f aca="false">C13</f>
        <v>0</v>
      </c>
      <c r="I23" s="41" t="n">
        <f aca="false">IF(H23=2,1,IF(H23=1,0.5,0))</f>
        <v>0</v>
      </c>
      <c r="J23" s="58"/>
    </row>
    <row r="24" customFormat="false" ht="21" hidden="false" customHeight="true" outlineLevel="0" collapsed="false">
      <c r="A24" s="63"/>
      <c r="B24" s="63"/>
      <c r="C24" s="62"/>
      <c r="H24" s="67" t="s">
        <v>97</v>
      </c>
      <c r="I24" s="68" t="n">
        <f aca="false">SUM(I5:I23)</f>
        <v>1.5</v>
      </c>
      <c r="J24" s="69" t="n">
        <f aca="false">J5+J11+J16+J19+J21</f>
        <v>1.41666666666667</v>
      </c>
    </row>
    <row r="25" customFormat="false" ht="21" hidden="false" customHeight="true" outlineLevel="0" collapsed="false">
      <c r="A25" s="63"/>
      <c r="B25" s="63"/>
      <c r="C25" s="62"/>
      <c r="I25" s="18"/>
    </row>
    <row r="26" customFormat="false" ht="21" hidden="false" customHeight="true" outlineLevel="0" collapsed="false">
      <c r="A26" s="63"/>
      <c r="B26" s="63"/>
      <c r="C26" s="62"/>
      <c r="F26" s="70"/>
      <c r="G26" s="70"/>
      <c r="H26" s="70"/>
      <c r="I26" s="71"/>
    </row>
    <row r="27" customFormat="false" ht="21" hidden="false" customHeight="true" outlineLevel="0" collapsed="false">
      <c r="A27" s="63"/>
      <c r="B27" s="63"/>
      <c r="C27" s="62"/>
      <c r="F27" s="70"/>
      <c r="G27" s="70"/>
      <c r="H27" s="70"/>
      <c r="I27" s="72"/>
    </row>
    <row r="28" customFormat="false" ht="21" hidden="false" customHeight="true" outlineLevel="0" collapsed="false">
      <c r="A28" s="63"/>
      <c r="B28" s="63"/>
      <c r="C28" s="62"/>
    </row>
    <row r="29" customFormat="false" ht="21" hidden="false" customHeight="true" outlineLevel="0" collapsed="false">
      <c r="A29" s="63"/>
      <c r="B29" s="63"/>
      <c r="C29" s="62"/>
    </row>
    <row r="30" customFormat="false" ht="21" hidden="false" customHeight="true" outlineLevel="0" collapsed="false">
      <c r="A30" s="63"/>
      <c r="B30" s="63"/>
      <c r="C30" s="62"/>
    </row>
    <row r="31" customFormat="false" ht="21" hidden="false" customHeight="true" outlineLevel="0" collapsed="false">
      <c r="A31" s="63"/>
      <c r="B31" s="63"/>
      <c r="C31" s="62"/>
      <c r="F31" s="73"/>
      <c r="G31" s="73"/>
      <c r="H31" s="73"/>
    </row>
    <row r="32" customFormat="false" ht="21" hidden="false" customHeight="true" outlineLevel="0" collapsed="false">
      <c r="A32" s="63"/>
      <c r="B32" s="63"/>
      <c r="C32" s="62"/>
    </row>
    <row r="33" customFormat="false" ht="21" hidden="false" customHeight="true" outlineLevel="0" collapsed="false">
      <c r="A33" s="63"/>
      <c r="B33" s="63"/>
      <c r="C33" s="62"/>
    </row>
    <row r="34" customFormat="false" ht="21" hidden="false" customHeight="true" outlineLevel="0" collapsed="false"/>
    <row r="35" customFormat="false" ht="21" hidden="false" customHeight="true" outlineLevel="0" collapsed="false"/>
    <row r="36" customFormat="false" ht="21" hidden="false" customHeight="true" outlineLevel="0" collapsed="false"/>
  </sheetData>
  <mergeCells count="36">
    <mergeCell ref="A1:B1"/>
    <mergeCell ref="E1:F1"/>
    <mergeCell ref="G1:J1"/>
    <mergeCell ref="F2:F4"/>
    <mergeCell ref="G2:G4"/>
    <mergeCell ref="H2:H4"/>
    <mergeCell ref="I2:I4"/>
    <mergeCell ref="J2:J4"/>
    <mergeCell ref="A3:A4"/>
    <mergeCell ref="L4:L6"/>
    <mergeCell ref="A5:A6"/>
    <mergeCell ref="F5:F10"/>
    <mergeCell ref="G5:G6"/>
    <mergeCell ref="H5:H6"/>
    <mergeCell ref="I5:I6"/>
    <mergeCell ref="J5:J10"/>
    <mergeCell ref="A7:A8"/>
    <mergeCell ref="G7:G8"/>
    <mergeCell ref="H7:H8"/>
    <mergeCell ref="I7:I8"/>
    <mergeCell ref="G9:G10"/>
    <mergeCell ref="H9:H10"/>
    <mergeCell ref="I9:I10"/>
    <mergeCell ref="F11:F15"/>
    <mergeCell ref="G11:G15"/>
    <mergeCell ref="H11:H15"/>
    <mergeCell ref="I11:I15"/>
    <mergeCell ref="J11:J15"/>
    <mergeCell ref="L11:L12"/>
    <mergeCell ref="A13:A14"/>
    <mergeCell ref="F16:F18"/>
    <mergeCell ref="J16:J18"/>
    <mergeCell ref="F19:F20"/>
    <mergeCell ref="J19:J20"/>
    <mergeCell ref="F21:F23"/>
    <mergeCell ref="J21:J23"/>
  </mergeCells>
  <dataValidations count="1">
    <dataValidation allowBlank="true" operator="equal" showDropDown="false" showErrorMessage="true" showInputMessage="true" sqref="C3:C14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LibreOffice/5.4.5.1$Windows_x86 LibreOffice_project/79c9829dd5d8054ec39a82dc51cd9eff340dbee8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2013-06-15T11:55:11Z</dcterms:created>
  <dc:creator>afayon</dc:creator>
  <dc:description/>
  <dc:language>fr-FR</dc:language>
  <cp:lastModifiedBy/>
  <dcterms:modified xsi:type="dcterms:W3CDTF">2018-06-29T10:35:32Z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