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11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worksheets/_rels/sheet20.xml.rels" ContentType="application/vnd.openxmlformats-package.relationships+xml"/>
  <Override PartName="/xl/worksheets/_rels/sheet7.xml.rels" ContentType="application/vnd.openxmlformats-package.relationships+xml"/>
  <Override PartName="/xl/worksheets/_rels/sheet21.xml.rels" ContentType="application/vnd.openxmlformats-package.relationships+xml"/>
  <Override PartName="/xl/worksheets/_rels/sheet8.xml.rels" ContentType="application/vnd.openxmlformats-package.relationships+xml"/>
  <Override PartName="/xl/worksheets/_rels/sheet22.xml.rels" ContentType="application/vnd.openxmlformats-package.relationships+xml"/>
  <Override PartName="/xl/worksheets/_rels/sheet9.xml.rels" ContentType="application/vnd.openxmlformats-package.relationships+xml"/>
  <Override PartName="/xl/worksheets/_rels/sheet10.xml.rels" ContentType="application/vnd.openxmlformats-package.relationships+xml"/>
  <Override PartName="/xl/worksheets/_rels/sheet12.xml.rels" ContentType="application/vnd.openxmlformats-package.relationships+xml"/>
  <Override PartName="/xl/worksheets/_rels/sheet13.xml.rels" ContentType="application/vnd.openxmlformats-package.relationships+xml"/>
  <Override PartName="/xl/worksheets/_rels/sheet14.xml.rels" ContentType="application/vnd.openxmlformats-package.relationships+xml"/>
  <Override PartName="/xl/worksheets/_rels/sheet15.xml.rels" ContentType="application/vnd.openxmlformats-package.relationships+xml"/>
  <Override PartName="/xl/worksheets/_rels/sheet16.xml.rels" ContentType="application/vnd.openxmlformats-package.relationships+xml"/>
  <Override PartName="/xl/worksheets/_rels/sheet17.xml.rels" ContentType="application/vnd.openxmlformats-package.relationships+xml"/>
  <Override PartName="/xl/worksheets/_rels/sheet18.xml.rels" ContentType="application/vnd.openxmlformats-package.relationships+xml"/>
  <Override PartName="/xl/worksheets/_rels/sheet19.xml.rels" ContentType="application/vnd.openxmlformats-package.relationships+xml"/>
  <Override PartName="/xl/worksheets/_rels/sheet23.xml.rels" ContentType="application/vnd.openxmlformats-package.relationships+xml"/>
  <Override PartName="/xl/worksheets/_rels/sheet24.xml.rels" ContentType="application/vnd.openxmlformats-package.relationships+xml"/>
  <Override PartName="/xl/worksheets/_rels/sheet25.xml.rels" ContentType="application/vnd.openxmlformats-package.relationships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9.xml" ContentType="application/vnd.openxmlformats-officedocument.drawing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uide d'utilisation de la grille" sheetId="1" state="visible" r:id="rId2"/>
    <sheet name="liste_eleve" sheetId="2" state="visible" r:id="rId3"/>
    <sheet name="grille_officiel" sheetId="3" state="visible" r:id="rId4"/>
    <sheet name="eleve1" sheetId="4" state="visible" r:id="rId5"/>
    <sheet name="eleve2" sheetId="5" state="visible" r:id="rId6"/>
    <sheet name="eleve3" sheetId="6" state="visible" r:id="rId7"/>
    <sheet name="eleve4" sheetId="7" state="visible" r:id="rId8"/>
    <sheet name="eleve5" sheetId="8" state="visible" r:id="rId9"/>
    <sheet name="eleve6" sheetId="9" state="visible" r:id="rId10"/>
    <sheet name="eleve7" sheetId="10" state="visible" r:id="rId11"/>
    <sheet name="eleve8" sheetId="11" state="visible" r:id="rId12"/>
    <sheet name="eleve9" sheetId="12" state="visible" r:id="rId13"/>
    <sheet name="eleve10" sheetId="13" state="visible" r:id="rId14"/>
    <sheet name="eleve11" sheetId="14" state="visible" r:id="rId15"/>
    <sheet name="eleve12" sheetId="15" state="visible" r:id="rId16"/>
    <sheet name="eleve13" sheetId="16" state="visible" r:id="rId17"/>
    <sheet name="eleve14" sheetId="17" state="visible" r:id="rId18"/>
    <sheet name="eleve15" sheetId="18" state="visible" r:id="rId19"/>
    <sheet name="eleve16" sheetId="19" state="visible" r:id="rId20"/>
    <sheet name="eleve17" sheetId="20" state="visible" r:id="rId21"/>
    <sheet name="eleve18" sheetId="21" state="visible" r:id="rId22"/>
    <sheet name="eleve19" sheetId="22" state="visible" r:id="rId23"/>
    <sheet name="eleve20" sheetId="23" state="visible" r:id="rId24"/>
    <sheet name="eleve21" sheetId="24" state="visible" r:id="rId25"/>
    <sheet name="eleve22" sheetId="25" state="visible" r:id="rId26"/>
  </sheets>
  <definedNames>
    <definedName function="false" hidden="false" name="Noms" vbProcedure="false">liste_eleve!$C$3:$C$24</definedName>
    <definedName function="false" hidden="false" name="num" vbProcedure="false">liste_eleve!$B$3:$B$24</definedName>
    <definedName function="false" hidden="false" name="prenom" vbProcedure="false">liste_eleve!$D$3:$D$24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<sst xmlns="http://schemas.openxmlformats.org/spreadsheetml/2006/main" count="273" uniqueCount="95">
  <si>
    <t xml:space="preserve">Le grille numérique est prévue pour une classe maximale de 22 élève</t>
  </si>
  <si>
    <t xml:space="preserve">Pour une classe supérieur a 22 élève insèrer une ligne entre deux déjà existante</t>
  </si>
  <si>
    <t xml:space="preserve">Dans la feuille liste des élève, saisir la liste de vos élève.</t>
  </si>
  <si>
    <t xml:space="preserve">Saisir dans chaque feuille eleve.. la nation des élèves</t>
  </si>
  <si>
    <t xml:space="preserve">1</t>
  </si>
  <si>
    <t xml:space="preserve">Gwendoline</t>
  </si>
  <si>
    <t xml:space="preserve">BAUSSANT </t>
  </si>
  <si>
    <t xml:space="preserve">2</t>
  </si>
  <si>
    <t xml:space="preserve"> Maeva</t>
  </si>
  <si>
    <t xml:space="preserve">BRIOLANT </t>
  </si>
  <si>
    <t xml:space="preserve">3</t>
  </si>
  <si>
    <t xml:space="preserve">Marion</t>
  </si>
  <si>
    <t xml:space="preserve">COUVRAT</t>
  </si>
  <si>
    <t xml:space="preserve">4</t>
  </si>
  <si>
    <t xml:space="preserve">Elsa</t>
  </si>
  <si>
    <t xml:space="preserve">DEGUEULE </t>
  </si>
  <si>
    <t xml:space="preserve">5</t>
  </si>
  <si>
    <t xml:space="preserve">Leslie</t>
  </si>
  <si>
    <t xml:space="preserve">DOUZILLÉ</t>
  </si>
  <si>
    <t xml:space="preserve">6</t>
  </si>
  <si>
    <t xml:space="preserve">Chloé</t>
  </si>
  <si>
    <t xml:space="preserve">GAILLARD </t>
  </si>
  <si>
    <t xml:space="preserve">7</t>
  </si>
  <si>
    <t xml:space="preserve">Amélie</t>
  </si>
  <si>
    <t xml:space="preserve">GRANDEL </t>
  </si>
  <si>
    <t xml:space="preserve">8</t>
  </si>
  <si>
    <t xml:space="preserve">Ilia</t>
  </si>
  <si>
    <t xml:space="preserve">LAMY-CHAPPUIS</t>
  </si>
  <si>
    <t xml:space="preserve">9</t>
  </si>
  <si>
    <t xml:space="preserve">Léna</t>
  </si>
  <si>
    <t xml:space="preserve">LANCEREAU </t>
  </si>
  <si>
    <t xml:space="preserve">10</t>
  </si>
  <si>
    <t xml:space="preserve">Malou</t>
  </si>
  <si>
    <t xml:space="preserve">LECOURTOIS </t>
  </si>
  <si>
    <t xml:space="preserve">11</t>
  </si>
  <si>
    <t xml:space="preserve">LETERTRE </t>
  </si>
  <si>
    <t xml:space="preserve">12</t>
  </si>
  <si>
    <t xml:space="preserve">Emeline</t>
  </si>
  <si>
    <t xml:space="preserve">MAGUY </t>
  </si>
  <si>
    <t xml:space="preserve">13</t>
  </si>
  <si>
    <t xml:space="preserve">Julie</t>
  </si>
  <si>
    <t xml:space="preserve">PALLUAUD </t>
  </si>
  <si>
    <t xml:space="preserve">14</t>
  </si>
  <si>
    <t xml:space="preserve">Laura</t>
  </si>
  <si>
    <t xml:space="preserve">ROYER </t>
  </si>
  <si>
    <t xml:space="preserve">15</t>
  </si>
  <si>
    <t xml:space="preserve">Prescillia</t>
  </si>
  <si>
    <t xml:space="preserve">16</t>
  </si>
  <si>
    <t xml:space="preserve">Anaïs</t>
  </si>
  <si>
    <t xml:space="preserve">THEVENET </t>
  </si>
  <si>
    <t xml:space="preserve">17</t>
  </si>
  <si>
    <t xml:space="preserve">Mélanie</t>
  </si>
  <si>
    <t xml:space="preserve">VAN BEERS </t>
  </si>
  <si>
    <t xml:space="preserve">18</t>
  </si>
  <si>
    <t xml:space="preserve">Ilona</t>
  </si>
  <si>
    <t xml:space="preserve">ZEHREN </t>
  </si>
  <si>
    <t xml:space="preserve">19</t>
  </si>
  <si>
    <t xml:space="preserve">eleve19</t>
  </si>
  <si>
    <t xml:space="preserve">Nom 19</t>
  </si>
  <si>
    <t xml:space="preserve">20</t>
  </si>
  <si>
    <t xml:space="preserve">eleve20</t>
  </si>
  <si>
    <t xml:space="preserve">Nom 20</t>
  </si>
  <si>
    <t xml:space="preserve">21</t>
  </si>
  <si>
    <t xml:space="preserve">eleve21</t>
  </si>
  <si>
    <t xml:space="preserve">Nom 22</t>
  </si>
  <si>
    <t xml:space="preserve">22</t>
  </si>
  <si>
    <t xml:space="preserve">eleve22</t>
  </si>
  <si>
    <t xml:space="preserve">Nom 23</t>
  </si>
  <si>
    <t xml:space="preserve">Moyenne de la classe:</t>
  </si>
  <si>
    <t xml:space="preserve">A</t>
  </si>
  <si>
    <t xml:space="preserve">Absent</t>
  </si>
  <si>
    <t xml:space="preserve">R</t>
  </si>
  <si>
    <t xml:space="preserve">Retard</t>
  </si>
  <si>
    <t xml:space="preserve">Question</t>
  </si>
  <si>
    <t xml:space="preserve">Compétences</t>
  </si>
  <si>
    <r>
      <rPr>
        <b val="true"/>
        <sz val="11"/>
        <color rgb="FF000000"/>
        <rFont val="Calibri"/>
        <family val="2"/>
      </rPr>
      <t xml:space="preserve">Appréciation du niveau d'acquisition </t>
    </r>
    <r>
      <rPr>
        <b val="true"/>
        <i val="true"/>
        <sz val="11"/>
        <color rgb="FF000000"/>
        <rFont val="Calibri"/>
        <family val="2"/>
      </rPr>
      <t xml:space="preserve">Choisir 0, 1 ou 2</t>
    </r>
  </si>
  <si>
    <t xml:space="preserve">Codage</t>
  </si>
  <si>
    <t xml:space="preserve">Points</t>
  </si>
  <si>
    <t xml:space="preserve">Poids de la compétence</t>
  </si>
  <si>
    <t xml:space="preserve">APP</t>
  </si>
  <si>
    <t xml:space="preserve">REA</t>
  </si>
  <si>
    <t xml:space="preserve">S'approprier        APP</t>
  </si>
  <si>
    <t xml:space="preserve">RAI</t>
  </si>
  <si>
    <t xml:space="preserve">COM</t>
  </si>
  <si>
    <t xml:space="preserve">VAL</t>
  </si>
  <si>
    <t xml:space="preserve">Analyser, Raisonner ANA</t>
  </si>
  <si>
    <t xml:space="preserve">Réaliser             REA</t>
  </si>
  <si>
    <t xml:space="preserve">Valider               VAL</t>
  </si>
  <si>
    <t xml:space="preserve">Communiquer      COM</t>
  </si>
  <si>
    <t xml:space="preserve">Note </t>
  </si>
  <si>
    <t xml:space="preserve">Nom :</t>
  </si>
  <si>
    <t xml:space="preserve">Prénom :</t>
  </si>
  <si>
    <t xml:space="preserve">#abs_ retard</t>
  </si>
  <si>
    <t xml:space="preserve">abs</t>
  </si>
  <si>
    <t xml:space="preserve">triche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</si>
</sst>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\ [$€-40C];[RED]\-#,##0.00\ [$€-40C]"/>
    <numFmt numFmtId="166" formatCode="#,##0.0"/>
    <numFmt numFmtId="167" formatCode="0.00"/>
  </numFmts>
  <fonts count="23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u val="single"/>
      <sz val="10"/>
      <name val="Lohit Hindi"/>
      <family val="2"/>
    </font>
    <font>
      <sz val="10"/>
      <name val="Lohit Hindi"/>
      <family val="2"/>
    </font>
    <font>
      <sz val="8"/>
      <name val="Arial"/>
      <family val="2"/>
    </font>
    <font>
      <sz val="13"/>
      <name val="Arial"/>
      <family val="2"/>
    </font>
    <font>
      <b val="true"/>
      <sz val="14"/>
      <color rgb="FFFF0000"/>
      <name val="Arial"/>
      <family val="2"/>
    </font>
    <font>
      <b val="true"/>
      <sz val="14"/>
      <name val="Arial"/>
      <family val="2"/>
    </font>
    <font>
      <b val="true"/>
      <sz val="15"/>
      <name val="Arial"/>
      <family val="2"/>
    </font>
    <font>
      <b val="true"/>
      <sz val="16"/>
      <color rgb="FFCE181E"/>
      <name val="Arial"/>
      <family val="2"/>
    </font>
    <font>
      <b val="true"/>
      <i val="true"/>
      <sz val="10"/>
      <name val="Arial"/>
      <family val="2"/>
    </font>
    <font>
      <b val="true"/>
      <sz val="11"/>
      <color rgb="FF000000"/>
      <name val="Calibri"/>
      <family val="2"/>
    </font>
    <font>
      <b val="true"/>
      <sz val="14"/>
      <color rgb="FF000000"/>
      <name val="Calibri"/>
      <family val="2"/>
    </font>
    <font>
      <b val="true"/>
      <i val="true"/>
      <sz val="11"/>
      <color rgb="FF000000"/>
      <name val="Calibri"/>
      <family val="2"/>
    </font>
    <font>
      <sz val="11"/>
      <color rgb="FF000000"/>
      <name val="Calibri"/>
      <family val="2"/>
    </font>
    <font>
      <b val="true"/>
      <sz val="14"/>
      <name val="Times New Roman"/>
      <family val="1"/>
    </font>
    <font>
      <b val="true"/>
      <sz val="13"/>
      <name val="Arial"/>
      <family val="2"/>
    </font>
    <font>
      <b val="true"/>
      <sz val="12"/>
      <name val="Arial"/>
      <family val="2"/>
    </font>
    <font>
      <sz val="10"/>
      <color rgb="FF0000FF"/>
      <name val="Arial"/>
      <family val="2"/>
    </font>
    <font>
      <b val="true"/>
      <sz val="14"/>
      <color rgb="FFCE181E"/>
      <name val="Calibri"/>
      <family val="2"/>
    </font>
    <font>
      <b val="true"/>
      <sz val="14"/>
      <color rgb="FFCE181E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66FFFF"/>
        <bgColor rgb="FF33CCCC"/>
      </patternFill>
    </fill>
    <fill>
      <patternFill patternType="solid">
        <fgColor rgb="FFBFBFBF"/>
        <bgColor rgb="FFCCCCFF"/>
      </patternFill>
    </fill>
  </fills>
  <borders count="2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thin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hair"/>
      <right style="hair"/>
      <top/>
      <bottom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 style="thin"/>
      <bottom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false" applyProtection="false"/>
    <xf numFmtId="165" fontId="4" fillId="0" borderId="0" applyFont="true" applyBorder="false" applyAlignment="false" applyProtection="false"/>
    <xf numFmtId="164" fontId="5" fillId="0" borderId="0" applyFont="true" applyBorder="false" applyAlignment="true" applyProtection="false">
      <alignment horizontal="center" vertical="bottom" textRotation="0" wrapText="false" indent="0" shrinkToFit="false"/>
    </xf>
    <xf numFmtId="164" fontId="5" fillId="0" borderId="0" applyFont="true" applyBorder="false" applyAlignment="true" applyProtection="false">
      <alignment horizontal="center" vertical="bottom" textRotation="90" wrapText="false" indent="0" shrinkToFit="false"/>
    </xf>
  </cellStyleXfs>
  <cellXfs count="6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4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4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4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4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4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5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4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3" fillId="4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14" fillId="4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7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13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4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2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3" fillId="2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21" fillId="4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Résultat" xfId="20" builtinId="53" customBuiltin="true"/>
    <cellStyle name="Résultat2" xfId="21" builtinId="53" customBuiltin="true"/>
    <cellStyle name="En-tête" xfId="22" builtinId="53" customBuiltin="true"/>
    <cellStyle name="Titre1" xfId="23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66FF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E18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worksheet" Target="worksheets/sheet23.xml"/><Relationship Id="rId25" Type="http://schemas.openxmlformats.org/officeDocument/2006/relationships/worksheet" Target="worksheets/sheet24.xml"/><Relationship Id="rId26" Type="http://schemas.openxmlformats.org/officeDocument/2006/relationships/worksheet" Target="worksheets/sheet25.xml"/><Relationship Id="rId27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9</xdr:col>
      <xdr:colOff>695520</xdr:colOff>
      <xdr:row>4</xdr:row>
      <xdr:rowOff>29520</xdr:rowOff>
    </xdr:from>
    <xdr:to>
      <xdr:col>10</xdr:col>
      <xdr:colOff>164160</xdr:colOff>
      <xdr:row>5</xdr:row>
      <xdr:rowOff>29520</xdr:rowOff>
    </xdr:to>
    <xdr:sp>
      <xdr:nvSpPr>
        <xdr:cNvPr id="0" name="TextShape 1"/>
        <xdr:cNvSpPr txBox="1"/>
      </xdr:nvSpPr>
      <xdr:spPr>
        <a:xfrm>
          <a:off x="10113840" y="16963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705960</xdr:colOff>
      <xdr:row>9</xdr:row>
      <xdr:rowOff>17280</xdr:rowOff>
    </xdr:from>
    <xdr:to>
      <xdr:col>10</xdr:col>
      <xdr:colOff>174600</xdr:colOff>
      <xdr:row>10</xdr:row>
      <xdr:rowOff>17280</xdr:rowOff>
    </xdr:to>
    <xdr:sp>
      <xdr:nvSpPr>
        <xdr:cNvPr id="1" name="TextShape 1"/>
        <xdr:cNvSpPr txBox="1"/>
      </xdr:nvSpPr>
      <xdr:spPr>
        <a:xfrm>
          <a:off x="10124280" y="30175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705960</xdr:colOff>
      <xdr:row>13</xdr:row>
      <xdr:rowOff>183600</xdr:rowOff>
    </xdr:from>
    <xdr:to>
      <xdr:col>10</xdr:col>
      <xdr:colOff>174600</xdr:colOff>
      <xdr:row>14</xdr:row>
      <xdr:rowOff>183600</xdr:rowOff>
    </xdr:to>
    <xdr:sp>
      <xdr:nvSpPr>
        <xdr:cNvPr id="2" name="TextShape 1"/>
        <xdr:cNvSpPr txBox="1"/>
      </xdr:nvSpPr>
      <xdr:spPr>
        <a:xfrm>
          <a:off x="10124280" y="42505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/4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786240</xdr:colOff>
      <xdr:row>16</xdr:row>
      <xdr:rowOff>163080</xdr:rowOff>
    </xdr:from>
    <xdr:to>
      <xdr:col>10</xdr:col>
      <xdr:colOff>254880</xdr:colOff>
      <xdr:row>17</xdr:row>
      <xdr:rowOff>163080</xdr:rowOff>
    </xdr:to>
    <xdr:sp>
      <xdr:nvSpPr>
        <xdr:cNvPr id="3" name="TextShape 1"/>
        <xdr:cNvSpPr txBox="1"/>
      </xdr:nvSpPr>
      <xdr:spPr>
        <a:xfrm>
          <a:off x="10204560" y="50302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821160</xdr:colOff>
      <xdr:row>19</xdr:row>
      <xdr:rowOff>175680</xdr:rowOff>
    </xdr:from>
    <xdr:to>
      <xdr:col>10</xdr:col>
      <xdr:colOff>289800</xdr:colOff>
      <xdr:row>20</xdr:row>
      <xdr:rowOff>175680</xdr:rowOff>
    </xdr:to>
    <xdr:sp>
      <xdr:nvSpPr>
        <xdr:cNvPr id="4" name="TextShape 1"/>
        <xdr:cNvSpPr txBox="1"/>
      </xdr:nvSpPr>
      <xdr:spPr>
        <a:xfrm>
          <a:off x="10239480" y="584280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692280</xdr:colOff>
      <xdr:row>22</xdr:row>
      <xdr:rowOff>73800</xdr:rowOff>
    </xdr:from>
    <xdr:to>
      <xdr:col>10</xdr:col>
      <xdr:colOff>160920</xdr:colOff>
      <xdr:row>23</xdr:row>
      <xdr:rowOff>73800</xdr:rowOff>
    </xdr:to>
    <xdr:sp>
      <xdr:nvSpPr>
        <xdr:cNvPr id="5" name="TextShape 1"/>
        <xdr:cNvSpPr txBox="1"/>
      </xdr:nvSpPr>
      <xdr:spPr>
        <a:xfrm>
          <a:off x="10110600" y="654120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/10</a:t>
          </a: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9</xdr:col>
      <xdr:colOff>530280</xdr:colOff>
      <xdr:row>4</xdr:row>
      <xdr:rowOff>198360</xdr:rowOff>
    </xdr:from>
    <xdr:to>
      <xdr:col>9</xdr:col>
      <xdr:colOff>1070640</xdr:colOff>
      <xdr:row>6</xdr:row>
      <xdr:rowOff>63720</xdr:rowOff>
    </xdr:to>
    <xdr:sp>
      <xdr:nvSpPr>
        <xdr:cNvPr id="54" name="TextShape 1"/>
        <xdr:cNvSpPr txBox="1"/>
      </xdr:nvSpPr>
      <xdr:spPr>
        <a:xfrm>
          <a:off x="8748360" y="15976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550080</xdr:colOff>
      <xdr:row>9</xdr:row>
      <xdr:rowOff>189000</xdr:rowOff>
    </xdr:from>
    <xdr:to>
      <xdr:col>9</xdr:col>
      <xdr:colOff>1090440</xdr:colOff>
      <xdr:row>11</xdr:row>
      <xdr:rowOff>54360</xdr:rowOff>
    </xdr:to>
    <xdr:sp>
      <xdr:nvSpPr>
        <xdr:cNvPr id="55" name="TextShape 1"/>
        <xdr:cNvSpPr txBox="1"/>
      </xdr:nvSpPr>
      <xdr:spPr>
        <a:xfrm>
          <a:off x="8768160" y="25916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480600</xdr:colOff>
      <xdr:row>14</xdr:row>
      <xdr:rowOff>84960</xdr:rowOff>
    </xdr:from>
    <xdr:to>
      <xdr:col>9</xdr:col>
      <xdr:colOff>1020960</xdr:colOff>
      <xdr:row>15</xdr:row>
      <xdr:rowOff>151200</xdr:rowOff>
    </xdr:to>
    <xdr:sp>
      <xdr:nvSpPr>
        <xdr:cNvPr id="56" name="TextShape 1"/>
        <xdr:cNvSpPr txBox="1"/>
      </xdr:nvSpPr>
      <xdr:spPr>
        <a:xfrm>
          <a:off x="8698680" y="34909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/4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579600</xdr:colOff>
      <xdr:row>17</xdr:row>
      <xdr:rowOff>75960</xdr:rowOff>
    </xdr:from>
    <xdr:to>
      <xdr:col>10</xdr:col>
      <xdr:colOff>12600</xdr:colOff>
      <xdr:row>18</xdr:row>
      <xdr:rowOff>141840</xdr:rowOff>
    </xdr:to>
    <xdr:sp>
      <xdr:nvSpPr>
        <xdr:cNvPr id="57" name="TextShape 1"/>
        <xdr:cNvSpPr txBox="1"/>
      </xdr:nvSpPr>
      <xdr:spPr>
        <a:xfrm>
          <a:off x="8797680" y="40838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520560</xdr:colOff>
      <xdr:row>20</xdr:row>
      <xdr:rowOff>66960</xdr:rowOff>
    </xdr:from>
    <xdr:to>
      <xdr:col>9</xdr:col>
      <xdr:colOff>1060920</xdr:colOff>
      <xdr:row>21</xdr:row>
      <xdr:rowOff>132840</xdr:rowOff>
    </xdr:to>
    <xdr:sp>
      <xdr:nvSpPr>
        <xdr:cNvPr id="58" name="TextShape 1"/>
        <xdr:cNvSpPr txBox="1"/>
      </xdr:nvSpPr>
      <xdr:spPr>
        <a:xfrm>
          <a:off x="8738640" y="467676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540000</xdr:colOff>
      <xdr:row>23</xdr:row>
      <xdr:rowOff>28800</xdr:rowOff>
    </xdr:from>
    <xdr:to>
      <xdr:col>9</xdr:col>
      <xdr:colOff>1080360</xdr:colOff>
      <xdr:row>24</xdr:row>
      <xdr:rowOff>50040</xdr:rowOff>
    </xdr:to>
    <xdr:sp>
      <xdr:nvSpPr>
        <xdr:cNvPr id="59" name="TextShape 1"/>
        <xdr:cNvSpPr txBox="1"/>
      </xdr:nvSpPr>
      <xdr:spPr>
        <a:xfrm>
          <a:off x="8758080" y="52408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/10</a:t>
          </a: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9</xdr:col>
      <xdr:colOff>530280</xdr:colOff>
      <xdr:row>4</xdr:row>
      <xdr:rowOff>198360</xdr:rowOff>
    </xdr:from>
    <xdr:to>
      <xdr:col>9</xdr:col>
      <xdr:colOff>1070640</xdr:colOff>
      <xdr:row>6</xdr:row>
      <xdr:rowOff>63720</xdr:rowOff>
    </xdr:to>
    <xdr:sp>
      <xdr:nvSpPr>
        <xdr:cNvPr id="60" name="TextShape 1"/>
        <xdr:cNvSpPr txBox="1"/>
      </xdr:nvSpPr>
      <xdr:spPr>
        <a:xfrm>
          <a:off x="8748360" y="15976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550080</xdr:colOff>
      <xdr:row>9</xdr:row>
      <xdr:rowOff>189000</xdr:rowOff>
    </xdr:from>
    <xdr:to>
      <xdr:col>9</xdr:col>
      <xdr:colOff>1090440</xdr:colOff>
      <xdr:row>11</xdr:row>
      <xdr:rowOff>54360</xdr:rowOff>
    </xdr:to>
    <xdr:sp>
      <xdr:nvSpPr>
        <xdr:cNvPr id="61" name="TextShape 1"/>
        <xdr:cNvSpPr txBox="1"/>
      </xdr:nvSpPr>
      <xdr:spPr>
        <a:xfrm>
          <a:off x="8768160" y="25916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480600</xdr:colOff>
      <xdr:row>14</xdr:row>
      <xdr:rowOff>84960</xdr:rowOff>
    </xdr:from>
    <xdr:to>
      <xdr:col>9</xdr:col>
      <xdr:colOff>1020960</xdr:colOff>
      <xdr:row>15</xdr:row>
      <xdr:rowOff>151200</xdr:rowOff>
    </xdr:to>
    <xdr:sp>
      <xdr:nvSpPr>
        <xdr:cNvPr id="62" name="TextShape 1"/>
        <xdr:cNvSpPr txBox="1"/>
      </xdr:nvSpPr>
      <xdr:spPr>
        <a:xfrm>
          <a:off x="8698680" y="34909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/4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579600</xdr:colOff>
      <xdr:row>17</xdr:row>
      <xdr:rowOff>75960</xdr:rowOff>
    </xdr:from>
    <xdr:to>
      <xdr:col>9</xdr:col>
      <xdr:colOff>1119960</xdr:colOff>
      <xdr:row>18</xdr:row>
      <xdr:rowOff>141840</xdr:rowOff>
    </xdr:to>
    <xdr:sp>
      <xdr:nvSpPr>
        <xdr:cNvPr id="63" name="TextShape 1"/>
        <xdr:cNvSpPr txBox="1"/>
      </xdr:nvSpPr>
      <xdr:spPr>
        <a:xfrm>
          <a:off x="8797680" y="40838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520560</xdr:colOff>
      <xdr:row>20</xdr:row>
      <xdr:rowOff>66960</xdr:rowOff>
    </xdr:from>
    <xdr:to>
      <xdr:col>9</xdr:col>
      <xdr:colOff>1060920</xdr:colOff>
      <xdr:row>21</xdr:row>
      <xdr:rowOff>132840</xdr:rowOff>
    </xdr:to>
    <xdr:sp>
      <xdr:nvSpPr>
        <xdr:cNvPr id="64" name="TextShape 1"/>
        <xdr:cNvSpPr txBox="1"/>
      </xdr:nvSpPr>
      <xdr:spPr>
        <a:xfrm>
          <a:off x="8738640" y="467676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540000</xdr:colOff>
      <xdr:row>23</xdr:row>
      <xdr:rowOff>28800</xdr:rowOff>
    </xdr:from>
    <xdr:to>
      <xdr:col>9</xdr:col>
      <xdr:colOff>1080360</xdr:colOff>
      <xdr:row>24</xdr:row>
      <xdr:rowOff>50040</xdr:rowOff>
    </xdr:to>
    <xdr:sp>
      <xdr:nvSpPr>
        <xdr:cNvPr id="65" name="TextShape 1"/>
        <xdr:cNvSpPr txBox="1"/>
      </xdr:nvSpPr>
      <xdr:spPr>
        <a:xfrm>
          <a:off x="8758080" y="52408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/10</a:t>
          </a: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9</xdr:col>
      <xdr:colOff>530280</xdr:colOff>
      <xdr:row>4</xdr:row>
      <xdr:rowOff>198360</xdr:rowOff>
    </xdr:from>
    <xdr:to>
      <xdr:col>9</xdr:col>
      <xdr:colOff>1070640</xdr:colOff>
      <xdr:row>6</xdr:row>
      <xdr:rowOff>63720</xdr:rowOff>
    </xdr:to>
    <xdr:sp>
      <xdr:nvSpPr>
        <xdr:cNvPr id="66" name="TextShape 1"/>
        <xdr:cNvSpPr txBox="1"/>
      </xdr:nvSpPr>
      <xdr:spPr>
        <a:xfrm>
          <a:off x="8748360" y="15976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550080</xdr:colOff>
      <xdr:row>9</xdr:row>
      <xdr:rowOff>189000</xdr:rowOff>
    </xdr:from>
    <xdr:to>
      <xdr:col>9</xdr:col>
      <xdr:colOff>1090440</xdr:colOff>
      <xdr:row>11</xdr:row>
      <xdr:rowOff>54360</xdr:rowOff>
    </xdr:to>
    <xdr:sp>
      <xdr:nvSpPr>
        <xdr:cNvPr id="67" name="TextShape 1"/>
        <xdr:cNvSpPr txBox="1"/>
      </xdr:nvSpPr>
      <xdr:spPr>
        <a:xfrm>
          <a:off x="8768160" y="25916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480600</xdr:colOff>
      <xdr:row>14</xdr:row>
      <xdr:rowOff>84960</xdr:rowOff>
    </xdr:from>
    <xdr:to>
      <xdr:col>9</xdr:col>
      <xdr:colOff>1020960</xdr:colOff>
      <xdr:row>15</xdr:row>
      <xdr:rowOff>151200</xdr:rowOff>
    </xdr:to>
    <xdr:sp>
      <xdr:nvSpPr>
        <xdr:cNvPr id="68" name="TextShape 1"/>
        <xdr:cNvSpPr txBox="1"/>
      </xdr:nvSpPr>
      <xdr:spPr>
        <a:xfrm>
          <a:off x="8698680" y="34909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/4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579600</xdr:colOff>
      <xdr:row>17</xdr:row>
      <xdr:rowOff>75960</xdr:rowOff>
    </xdr:from>
    <xdr:to>
      <xdr:col>9</xdr:col>
      <xdr:colOff>1119960</xdr:colOff>
      <xdr:row>18</xdr:row>
      <xdr:rowOff>141840</xdr:rowOff>
    </xdr:to>
    <xdr:sp>
      <xdr:nvSpPr>
        <xdr:cNvPr id="69" name="TextShape 1"/>
        <xdr:cNvSpPr txBox="1"/>
      </xdr:nvSpPr>
      <xdr:spPr>
        <a:xfrm>
          <a:off x="8797680" y="40838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520560</xdr:colOff>
      <xdr:row>20</xdr:row>
      <xdr:rowOff>66960</xdr:rowOff>
    </xdr:from>
    <xdr:to>
      <xdr:col>9</xdr:col>
      <xdr:colOff>1060920</xdr:colOff>
      <xdr:row>21</xdr:row>
      <xdr:rowOff>132840</xdr:rowOff>
    </xdr:to>
    <xdr:sp>
      <xdr:nvSpPr>
        <xdr:cNvPr id="70" name="TextShape 1"/>
        <xdr:cNvSpPr txBox="1"/>
      </xdr:nvSpPr>
      <xdr:spPr>
        <a:xfrm>
          <a:off x="8738640" y="467676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540000</xdr:colOff>
      <xdr:row>23</xdr:row>
      <xdr:rowOff>28800</xdr:rowOff>
    </xdr:from>
    <xdr:to>
      <xdr:col>9</xdr:col>
      <xdr:colOff>1080360</xdr:colOff>
      <xdr:row>24</xdr:row>
      <xdr:rowOff>50040</xdr:rowOff>
    </xdr:to>
    <xdr:sp>
      <xdr:nvSpPr>
        <xdr:cNvPr id="71" name="TextShape 1"/>
        <xdr:cNvSpPr txBox="1"/>
      </xdr:nvSpPr>
      <xdr:spPr>
        <a:xfrm>
          <a:off x="8758080" y="52408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/10</a:t>
          </a: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9</xdr:col>
      <xdr:colOff>530280</xdr:colOff>
      <xdr:row>4</xdr:row>
      <xdr:rowOff>198360</xdr:rowOff>
    </xdr:from>
    <xdr:to>
      <xdr:col>9</xdr:col>
      <xdr:colOff>1070640</xdr:colOff>
      <xdr:row>6</xdr:row>
      <xdr:rowOff>63720</xdr:rowOff>
    </xdr:to>
    <xdr:sp>
      <xdr:nvSpPr>
        <xdr:cNvPr id="72" name="TextShape 1"/>
        <xdr:cNvSpPr txBox="1"/>
      </xdr:nvSpPr>
      <xdr:spPr>
        <a:xfrm>
          <a:off x="8748360" y="15976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550080</xdr:colOff>
      <xdr:row>9</xdr:row>
      <xdr:rowOff>189000</xdr:rowOff>
    </xdr:from>
    <xdr:to>
      <xdr:col>9</xdr:col>
      <xdr:colOff>1090440</xdr:colOff>
      <xdr:row>11</xdr:row>
      <xdr:rowOff>54360</xdr:rowOff>
    </xdr:to>
    <xdr:sp>
      <xdr:nvSpPr>
        <xdr:cNvPr id="73" name="TextShape 1"/>
        <xdr:cNvSpPr txBox="1"/>
      </xdr:nvSpPr>
      <xdr:spPr>
        <a:xfrm>
          <a:off x="8768160" y="25916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480600</xdr:colOff>
      <xdr:row>14</xdr:row>
      <xdr:rowOff>84960</xdr:rowOff>
    </xdr:from>
    <xdr:to>
      <xdr:col>9</xdr:col>
      <xdr:colOff>1020960</xdr:colOff>
      <xdr:row>15</xdr:row>
      <xdr:rowOff>151200</xdr:rowOff>
    </xdr:to>
    <xdr:sp>
      <xdr:nvSpPr>
        <xdr:cNvPr id="74" name="TextShape 1"/>
        <xdr:cNvSpPr txBox="1"/>
      </xdr:nvSpPr>
      <xdr:spPr>
        <a:xfrm>
          <a:off x="8698680" y="34909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/4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579600</xdr:colOff>
      <xdr:row>17</xdr:row>
      <xdr:rowOff>75960</xdr:rowOff>
    </xdr:from>
    <xdr:to>
      <xdr:col>9</xdr:col>
      <xdr:colOff>1119960</xdr:colOff>
      <xdr:row>18</xdr:row>
      <xdr:rowOff>141840</xdr:rowOff>
    </xdr:to>
    <xdr:sp>
      <xdr:nvSpPr>
        <xdr:cNvPr id="75" name="TextShape 1"/>
        <xdr:cNvSpPr txBox="1"/>
      </xdr:nvSpPr>
      <xdr:spPr>
        <a:xfrm>
          <a:off x="8797680" y="40838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520560</xdr:colOff>
      <xdr:row>20</xdr:row>
      <xdr:rowOff>66960</xdr:rowOff>
    </xdr:from>
    <xdr:to>
      <xdr:col>9</xdr:col>
      <xdr:colOff>1060920</xdr:colOff>
      <xdr:row>21</xdr:row>
      <xdr:rowOff>132840</xdr:rowOff>
    </xdr:to>
    <xdr:sp>
      <xdr:nvSpPr>
        <xdr:cNvPr id="76" name="TextShape 1"/>
        <xdr:cNvSpPr txBox="1"/>
      </xdr:nvSpPr>
      <xdr:spPr>
        <a:xfrm>
          <a:off x="8738640" y="467676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540000</xdr:colOff>
      <xdr:row>23</xdr:row>
      <xdr:rowOff>28800</xdr:rowOff>
    </xdr:from>
    <xdr:to>
      <xdr:col>9</xdr:col>
      <xdr:colOff>1080360</xdr:colOff>
      <xdr:row>24</xdr:row>
      <xdr:rowOff>50040</xdr:rowOff>
    </xdr:to>
    <xdr:sp>
      <xdr:nvSpPr>
        <xdr:cNvPr id="77" name="TextShape 1"/>
        <xdr:cNvSpPr txBox="1"/>
      </xdr:nvSpPr>
      <xdr:spPr>
        <a:xfrm>
          <a:off x="8758080" y="52408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/10</a:t>
          </a: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9</xdr:col>
      <xdr:colOff>530280</xdr:colOff>
      <xdr:row>4</xdr:row>
      <xdr:rowOff>198360</xdr:rowOff>
    </xdr:from>
    <xdr:to>
      <xdr:col>9</xdr:col>
      <xdr:colOff>1070640</xdr:colOff>
      <xdr:row>6</xdr:row>
      <xdr:rowOff>63720</xdr:rowOff>
    </xdr:to>
    <xdr:sp>
      <xdr:nvSpPr>
        <xdr:cNvPr id="78" name="TextShape 1"/>
        <xdr:cNvSpPr txBox="1"/>
      </xdr:nvSpPr>
      <xdr:spPr>
        <a:xfrm>
          <a:off x="8748360" y="15976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550080</xdr:colOff>
      <xdr:row>9</xdr:row>
      <xdr:rowOff>189000</xdr:rowOff>
    </xdr:from>
    <xdr:to>
      <xdr:col>9</xdr:col>
      <xdr:colOff>1090440</xdr:colOff>
      <xdr:row>11</xdr:row>
      <xdr:rowOff>54360</xdr:rowOff>
    </xdr:to>
    <xdr:sp>
      <xdr:nvSpPr>
        <xdr:cNvPr id="79" name="TextShape 1"/>
        <xdr:cNvSpPr txBox="1"/>
      </xdr:nvSpPr>
      <xdr:spPr>
        <a:xfrm>
          <a:off x="8768160" y="25916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480600</xdr:colOff>
      <xdr:row>14</xdr:row>
      <xdr:rowOff>84960</xdr:rowOff>
    </xdr:from>
    <xdr:to>
      <xdr:col>9</xdr:col>
      <xdr:colOff>1020960</xdr:colOff>
      <xdr:row>15</xdr:row>
      <xdr:rowOff>151200</xdr:rowOff>
    </xdr:to>
    <xdr:sp>
      <xdr:nvSpPr>
        <xdr:cNvPr id="80" name="TextShape 1"/>
        <xdr:cNvSpPr txBox="1"/>
      </xdr:nvSpPr>
      <xdr:spPr>
        <a:xfrm>
          <a:off x="8698680" y="34909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/4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579600</xdr:colOff>
      <xdr:row>17</xdr:row>
      <xdr:rowOff>75960</xdr:rowOff>
    </xdr:from>
    <xdr:to>
      <xdr:col>9</xdr:col>
      <xdr:colOff>1119960</xdr:colOff>
      <xdr:row>18</xdr:row>
      <xdr:rowOff>141840</xdr:rowOff>
    </xdr:to>
    <xdr:sp>
      <xdr:nvSpPr>
        <xdr:cNvPr id="81" name="TextShape 1"/>
        <xdr:cNvSpPr txBox="1"/>
      </xdr:nvSpPr>
      <xdr:spPr>
        <a:xfrm>
          <a:off x="8797680" y="40838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520560</xdr:colOff>
      <xdr:row>20</xdr:row>
      <xdr:rowOff>66960</xdr:rowOff>
    </xdr:from>
    <xdr:to>
      <xdr:col>9</xdr:col>
      <xdr:colOff>1060920</xdr:colOff>
      <xdr:row>21</xdr:row>
      <xdr:rowOff>132840</xdr:rowOff>
    </xdr:to>
    <xdr:sp>
      <xdr:nvSpPr>
        <xdr:cNvPr id="82" name="TextShape 1"/>
        <xdr:cNvSpPr txBox="1"/>
      </xdr:nvSpPr>
      <xdr:spPr>
        <a:xfrm>
          <a:off x="8738640" y="467676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540000</xdr:colOff>
      <xdr:row>23</xdr:row>
      <xdr:rowOff>28800</xdr:rowOff>
    </xdr:from>
    <xdr:to>
      <xdr:col>9</xdr:col>
      <xdr:colOff>1080360</xdr:colOff>
      <xdr:row>24</xdr:row>
      <xdr:rowOff>50040</xdr:rowOff>
    </xdr:to>
    <xdr:sp>
      <xdr:nvSpPr>
        <xdr:cNvPr id="83" name="TextShape 1"/>
        <xdr:cNvSpPr txBox="1"/>
      </xdr:nvSpPr>
      <xdr:spPr>
        <a:xfrm>
          <a:off x="8758080" y="52408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/10</a:t>
          </a: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9</xdr:col>
      <xdr:colOff>530280</xdr:colOff>
      <xdr:row>4</xdr:row>
      <xdr:rowOff>198360</xdr:rowOff>
    </xdr:from>
    <xdr:to>
      <xdr:col>9</xdr:col>
      <xdr:colOff>1070640</xdr:colOff>
      <xdr:row>6</xdr:row>
      <xdr:rowOff>63720</xdr:rowOff>
    </xdr:to>
    <xdr:sp>
      <xdr:nvSpPr>
        <xdr:cNvPr id="84" name="TextShape 1"/>
        <xdr:cNvSpPr txBox="1"/>
      </xdr:nvSpPr>
      <xdr:spPr>
        <a:xfrm>
          <a:off x="8748360" y="15976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550080</xdr:colOff>
      <xdr:row>9</xdr:row>
      <xdr:rowOff>189000</xdr:rowOff>
    </xdr:from>
    <xdr:to>
      <xdr:col>9</xdr:col>
      <xdr:colOff>1090440</xdr:colOff>
      <xdr:row>11</xdr:row>
      <xdr:rowOff>54360</xdr:rowOff>
    </xdr:to>
    <xdr:sp>
      <xdr:nvSpPr>
        <xdr:cNvPr id="85" name="TextShape 1"/>
        <xdr:cNvSpPr txBox="1"/>
      </xdr:nvSpPr>
      <xdr:spPr>
        <a:xfrm>
          <a:off x="8768160" y="25916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480600</xdr:colOff>
      <xdr:row>14</xdr:row>
      <xdr:rowOff>84960</xdr:rowOff>
    </xdr:from>
    <xdr:to>
      <xdr:col>9</xdr:col>
      <xdr:colOff>1020960</xdr:colOff>
      <xdr:row>15</xdr:row>
      <xdr:rowOff>151200</xdr:rowOff>
    </xdr:to>
    <xdr:sp>
      <xdr:nvSpPr>
        <xdr:cNvPr id="86" name="TextShape 1"/>
        <xdr:cNvSpPr txBox="1"/>
      </xdr:nvSpPr>
      <xdr:spPr>
        <a:xfrm>
          <a:off x="8698680" y="34909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/4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579600</xdr:colOff>
      <xdr:row>17</xdr:row>
      <xdr:rowOff>75960</xdr:rowOff>
    </xdr:from>
    <xdr:to>
      <xdr:col>9</xdr:col>
      <xdr:colOff>1119960</xdr:colOff>
      <xdr:row>18</xdr:row>
      <xdr:rowOff>141840</xdr:rowOff>
    </xdr:to>
    <xdr:sp>
      <xdr:nvSpPr>
        <xdr:cNvPr id="87" name="TextShape 1"/>
        <xdr:cNvSpPr txBox="1"/>
      </xdr:nvSpPr>
      <xdr:spPr>
        <a:xfrm>
          <a:off x="8797680" y="40838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520560</xdr:colOff>
      <xdr:row>20</xdr:row>
      <xdr:rowOff>66960</xdr:rowOff>
    </xdr:from>
    <xdr:to>
      <xdr:col>9</xdr:col>
      <xdr:colOff>1060920</xdr:colOff>
      <xdr:row>21</xdr:row>
      <xdr:rowOff>132840</xdr:rowOff>
    </xdr:to>
    <xdr:sp>
      <xdr:nvSpPr>
        <xdr:cNvPr id="88" name="TextShape 1"/>
        <xdr:cNvSpPr txBox="1"/>
      </xdr:nvSpPr>
      <xdr:spPr>
        <a:xfrm>
          <a:off x="8738640" y="467676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540000</xdr:colOff>
      <xdr:row>23</xdr:row>
      <xdr:rowOff>28800</xdr:rowOff>
    </xdr:from>
    <xdr:to>
      <xdr:col>9</xdr:col>
      <xdr:colOff>1080360</xdr:colOff>
      <xdr:row>24</xdr:row>
      <xdr:rowOff>50040</xdr:rowOff>
    </xdr:to>
    <xdr:sp>
      <xdr:nvSpPr>
        <xdr:cNvPr id="89" name="TextShape 1"/>
        <xdr:cNvSpPr txBox="1"/>
      </xdr:nvSpPr>
      <xdr:spPr>
        <a:xfrm>
          <a:off x="8758080" y="52408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/10</a:t>
          </a: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9</xdr:col>
      <xdr:colOff>530280</xdr:colOff>
      <xdr:row>4</xdr:row>
      <xdr:rowOff>198360</xdr:rowOff>
    </xdr:from>
    <xdr:to>
      <xdr:col>9</xdr:col>
      <xdr:colOff>1070640</xdr:colOff>
      <xdr:row>6</xdr:row>
      <xdr:rowOff>63720</xdr:rowOff>
    </xdr:to>
    <xdr:sp>
      <xdr:nvSpPr>
        <xdr:cNvPr id="90" name="TextShape 1"/>
        <xdr:cNvSpPr txBox="1"/>
      </xdr:nvSpPr>
      <xdr:spPr>
        <a:xfrm>
          <a:off x="8748360" y="15976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550080</xdr:colOff>
      <xdr:row>9</xdr:row>
      <xdr:rowOff>189000</xdr:rowOff>
    </xdr:from>
    <xdr:to>
      <xdr:col>9</xdr:col>
      <xdr:colOff>1090440</xdr:colOff>
      <xdr:row>11</xdr:row>
      <xdr:rowOff>54360</xdr:rowOff>
    </xdr:to>
    <xdr:sp>
      <xdr:nvSpPr>
        <xdr:cNvPr id="91" name="TextShape 1"/>
        <xdr:cNvSpPr txBox="1"/>
      </xdr:nvSpPr>
      <xdr:spPr>
        <a:xfrm>
          <a:off x="8768160" y="25916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480600</xdr:colOff>
      <xdr:row>14</xdr:row>
      <xdr:rowOff>84960</xdr:rowOff>
    </xdr:from>
    <xdr:to>
      <xdr:col>9</xdr:col>
      <xdr:colOff>1020960</xdr:colOff>
      <xdr:row>15</xdr:row>
      <xdr:rowOff>151200</xdr:rowOff>
    </xdr:to>
    <xdr:sp>
      <xdr:nvSpPr>
        <xdr:cNvPr id="92" name="TextShape 1"/>
        <xdr:cNvSpPr txBox="1"/>
      </xdr:nvSpPr>
      <xdr:spPr>
        <a:xfrm>
          <a:off x="8698680" y="34909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/4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579600</xdr:colOff>
      <xdr:row>17</xdr:row>
      <xdr:rowOff>75960</xdr:rowOff>
    </xdr:from>
    <xdr:to>
      <xdr:col>9</xdr:col>
      <xdr:colOff>1119960</xdr:colOff>
      <xdr:row>18</xdr:row>
      <xdr:rowOff>141840</xdr:rowOff>
    </xdr:to>
    <xdr:sp>
      <xdr:nvSpPr>
        <xdr:cNvPr id="93" name="TextShape 1"/>
        <xdr:cNvSpPr txBox="1"/>
      </xdr:nvSpPr>
      <xdr:spPr>
        <a:xfrm>
          <a:off x="8797680" y="40838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520560</xdr:colOff>
      <xdr:row>20</xdr:row>
      <xdr:rowOff>66960</xdr:rowOff>
    </xdr:from>
    <xdr:to>
      <xdr:col>9</xdr:col>
      <xdr:colOff>1060920</xdr:colOff>
      <xdr:row>21</xdr:row>
      <xdr:rowOff>132840</xdr:rowOff>
    </xdr:to>
    <xdr:sp>
      <xdr:nvSpPr>
        <xdr:cNvPr id="94" name="TextShape 1"/>
        <xdr:cNvSpPr txBox="1"/>
      </xdr:nvSpPr>
      <xdr:spPr>
        <a:xfrm>
          <a:off x="8738640" y="467676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540000</xdr:colOff>
      <xdr:row>23</xdr:row>
      <xdr:rowOff>28800</xdr:rowOff>
    </xdr:from>
    <xdr:to>
      <xdr:col>9</xdr:col>
      <xdr:colOff>1080360</xdr:colOff>
      <xdr:row>24</xdr:row>
      <xdr:rowOff>50040</xdr:rowOff>
    </xdr:to>
    <xdr:sp>
      <xdr:nvSpPr>
        <xdr:cNvPr id="95" name="TextShape 1"/>
        <xdr:cNvSpPr txBox="1"/>
      </xdr:nvSpPr>
      <xdr:spPr>
        <a:xfrm>
          <a:off x="8758080" y="52408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/10</a:t>
          </a: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9</xdr:col>
      <xdr:colOff>530280</xdr:colOff>
      <xdr:row>4</xdr:row>
      <xdr:rowOff>198360</xdr:rowOff>
    </xdr:from>
    <xdr:to>
      <xdr:col>9</xdr:col>
      <xdr:colOff>1070640</xdr:colOff>
      <xdr:row>6</xdr:row>
      <xdr:rowOff>63720</xdr:rowOff>
    </xdr:to>
    <xdr:sp>
      <xdr:nvSpPr>
        <xdr:cNvPr id="96" name="TextShape 1"/>
        <xdr:cNvSpPr txBox="1"/>
      </xdr:nvSpPr>
      <xdr:spPr>
        <a:xfrm>
          <a:off x="8748360" y="15976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550080</xdr:colOff>
      <xdr:row>9</xdr:row>
      <xdr:rowOff>189000</xdr:rowOff>
    </xdr:from>
    <xdr:to>
      <xdr:col>9</xdr:col>
      <xdr:colOff>1090440</xdr:colOff>
      <xdr:row>11</xdr:row>
      <xdr:rowOff>54360</xdr:rowOff>
    </xdr:to>
    <xdr:sp>
      <xdr:nvSpPr>
        <xdr:cNvPr id="97" name="TextShape 1"/>
        <xdr:cNvSpPr txBox="1"/>
      </xdr:nvSpPr>
      <xdr:spPr>
        <a:xfrm>
          <a:off x="8768160" y="25916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480600</xdr:colOff>
      <xdr:row>14</xdr:row>
      <xdr:rowOff>84960</xdr:rowOff>
    </xdr:from>
    <xdr:to>
      <xdr:col>9</xdr:col>
      <xdr:colOff>1020960</xdr:colOff>
      <xdr:row>15</xdr:row>
      <xdr:rowOff>151200</xdr:rowOff>
    </xdr:to>
    <xdr:sp>
      <xdr:nvSpPr>
        <xdr:cNvPr id="98" name="TextShape 1"/>
        <xdr:cNvSpPr txBox="1"/>
      </xdr:nvSpPr>
      <xdr:spPr>
        <a:xfrm>
          <a:off x="8698680" y="34909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/4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579600</xdr:colOff>
      <xdr:row>17</xdr:row>
      <xdr:rowOff>75960</xdr:rowOff>
    </xdr:from>
    <xdr:to>
      <xdr:col>9</xdr:col>
      <xdr:colOff>1119960</xdr:colOff>
      <xdr:row>18</xdr:row>
      <xdr:rowOff>141840</xdr:rowOff>
    </xdr:to>
    <xdr:sp>
      <xdr:nvSpPr>
        <xdr:cNvPr id="99" name="TextShape 1"/>
        <xdr:cNvSpPr txBox="1"/>
      </xdr:nvSpPr>
      <xdr:spPr>
        <a:xfrm>
          <a:off x="8797680" y="40838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520560</xdr:colOff>
      <xdr:row>20</xdr:row>
      <xdr:rowOff>66960</xdr:rowOff>
    </xdr:from>
    <xdr:to>
      <xdr:col>9</xdr:col>
      <xdr:colOff>1060920</xdr:colOff>
      <xdr:row>21</xdr:row>
      <xdr:rowOff>132840</xdr:rowOff>
    </xdr:to>
    <xdr:sp>
      <xdr:nvSpPr>
        <xdr:cNvPr id="100" name="TextShape 1"/>
        <xdr:cNvSpPr txBox="1"/>
      </xdr:nvSpPr>
      <xdr:spPr>
        <a:xfrm>
          <a:off x="8738640" y="467676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540000</xdr:colOff>
      <xdr:row>23</xdr:row>
      <xdr:rowOff>28800</xdr:rowOff>
    </xdr:from>
    <xdr:to>
      <xdr:col>9</xdr:col>
      <xdr:colOff>1080360</xdr:colOff>
      <xdr:row>24</xdr:row>
      <xdr:rowOff>50040</xdr:rowOff>
    </xdr:to>
    <xdr:sp>
      <xdr:nvSpPr>
        <xdr:cNvPr id="101" name="TextShape 1"/>
        <xdr:cNvSpPr txBox="1"/>
      </xdr:nvSpPr>
      <xdr:spPr>
        <a:xfrm>
          <a:off x="8758080" y="52408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/10</a:t>
          </a: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9</xdr:col>
      <xdr:colOff>530280</xdr:colOff>
      <xdr:row>4</xdr:row>
      <xdr:rowOff>198360</xdr:rowOff>
    </xdr:from>
    <xdr:to>
      <xdr:col>9</xdr:col>
      <xdr:colOff>1070640</xdr:colOff>
      <xdr:row>6</xdr:row>
      <xdr:rowOff>63720</xdr:rowOff>
    </xdr:to>
    <xdr:sp>
      <xdr:nvSpPr>
        <xdr:cNvPr id="102" name="TextShape 1"/>
        <xdr:cNvSpPr txBox="1"/>
      </xdr:nvSpPr>
      <xdr:spPr>
        <a:xfrm>
          <a:off x="8748360" y="15976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550080</xdr:colOff>
      <xdr:row>9</xdr:row>
      <xdr:rowOff>189000</xdr:rowOff>
    </xdr:from>
    <xdr:to>
      <xdr:col>9</xdr:col>
      <xdr:colOff>1090440</xdr:colOff>
      <xdr:row>11</xdr:row>
      <xdr:rowOff>54360</xdr:rowOff>
    </xdr:to>
    <xdr:sp>
      <xdr:nvSpPr>
        <xdr:cNvPr id="103" name="TextShape 1"/>
        <xdr:cNvSpPr txBox="1"/>
      </xdr:nvSpPr>
      <xdr:spPr>
        <a:xfrm>
          <a:off x="8768160" y="25916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480600</xdr:colOff>
      <xdr:row>14</xdr:row>
      <xdr:rowOff>84960</xdr:rowOff>
    </xdr:from>
    <xdr:to>
      <xdr:col>9</xdr:col>
      <xdr:colOff>1020960</xdr:colOff>
      <xdr:row>15</xdr:row>
      <xdr:rowOff>151200</xdr:rowOff>
    </xdr:to>
    <xdr:sp>
      <xdr:nvSpPr>
        <xdr:cNvPr id="104" name="TextShape 1"/>
        <xdr:cNvSpPr txBox="1"/>
      </xdr:nvSpPr>
      <xdr:spPr>
        <a:xfrm>
          <a:off x="8698680" y="34909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/4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579600</xdr:colOff>
      <xdr:row>17</xdr:row>
      <xdr:rowOff>75960</xdr:rowOff>
    </xdr:from>
    <xdr:to>
      <xdr:col>9</xdr:col>
      <xdr:colOff>1119960</xdr:colOff>
      <xdr:row>18</xdr:row>
      <xdr:rowOff>141840</xdr:rowOff>
    </xdr:to>
    <xdr:sp>
      <xdr:nvSpPr>
        <xdr:cNvPr id="105" name="TextShape 1"/>
        <xdr:cNvSpPr txBox="1"/>
      </xdr:nvSpPr>
      <xdr:spPr>
        <a:xfrm>
          <a:off x="8797680" y="40838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520560</xdr:colOff>
      <xdr:row>20</xdr:row>
      <xdr:rowOff>66960</xdr:rowOff>
    </xdr:from>
    <xdr:to>
      <xdr:col>9</xdr:col>
      <xdr:colOff>1060920</xdr:colOff>
      <xdr:row>21</xdr:row>
      <xdr:rowOff>132840</xdr:rowOff>
    </xdr:to>
    <xdr:sp>
      <xdr:nvSpPr>
        <xdr:cNvPr id="106" name="TextShape 1"/>
        <xdr:cNvSpPr txBox="1"/>
      </xdr:nvSpPr>
      <xdr:spPr>
        <a:xfrm>
          <a:off x="8738640" y="467676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540000</xdr:colOff>
      <xdr:row>23</xdr:row>
      <xdr:rowOff>28800</xdr:rowOff>
    </xdr:from>
    <xdr:to>
      <xdr:col>9</xdr:col>
      <xdr:colOff>1080360</xdr:colOff>
      <xdr:row>24</xdr:row>
      <xdr:rowOff>50040</xdr:rowOff>
    </xdr:to>
    <xdr:sp>
      <xdr:nvSpPr>
        <xdr:cNvPr id="107" name="TextShape 1"/>
        <xdr:cNvSpPr txBox="1"/>
      </xdr:nvSpPr>
      <xdr:spPr>
        <a:xfrm>
          <a:off x="8758080" y="52408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/10</a:t>
          </a: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9</xdr:col>
      <xdr:colOff>530280</xdr:colOff>
      <xdr:row>4</xdr:row>
      <xdr:rowOff>198360</xdr:rowOff>
    </xdr:from>
    <xdr:to>
      <xdr:col>9</xdr:col>
      <xdr:colOff>1070640</xdr:colOff>
      <xdr:row>6</xdr:row>
      <xdr:rowOff>63720</xdr:rowOff>
    </xdr:to>
    <xdr:sp>
      <xdr:nvSpPr>
        <xdr:cNvPr id="108" name="TextShape 1"/>
        <xdr:cNvSpPr txBox="1"/>
      </xdr:nvSpPr>
      <xdr:spPr>
        <a:xfrm>
          <a:off x="8748360" y="15976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550080</xdr:colOff>
      <xdr:row>9</xdr:row>
      <xdr:rowOff>189000</xdr:rowOff>
    </xdr:from>
    <xdr:to>
      <xdr:col>9</xdr:col>
      <xdr:colOff>1090440</xdr:colOff>
      <xdr:row>11</xdr:row>
      <xdr:rowOff>54360</xdr:rowOff>
    </xdr:to>
    <xdr:sp>
      <xdr:nvSpPr>
        <xdr:cNvPr id="109" name="TextShape 1"/>
        <xdr:cNvSpPr txBox="1"/>
      </xdr:nvSpPr>
      <xdr:spPr>
        <a:xfrm>
          <a:off x="8768160" y="25916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480600</xdr:colOff>
      <xdr:row>14</xdr:row>
      <xdr:rowOff>84960</xdr:rowOff>
    </xdr:from>
    <xdr:to>
      <xdr:col>9</xdr:col>
      <xdr:colOff>1020960</xdr:colOff>
      <xdr:row>15</xdr:row>
      <xdr:rowOff>151200</xdr:rowOff>
    </xdr:to>
    <xdr:sp>
      <xdr:nvSpPr>
        <xdr:cNvPr id="110" name="TextShape 1"/>
        <xdr:cNvSpPr txBox="1"/>
      </xdr:nvSpPr>
      <xdr:spPr>
        <a:xfrm>
          <a:off x="8698680" y="34909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/4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579600</xdr:colOff>
      <xdr:row>17</xdr:row>
      <xdr:rowOff>75960</xdr:rowOff>
    </xdr:from>
    <xdr:to>
      <xdr:col>9</xdr:col>
      <xdr:colOff>1119960</xdr:colOff>
      <xdr:row>18</xdr:row>
      <xdr:rowOff>141840</xdr:rowOff>
    </xdr:to>
    <xdr:sp>
      <xdr:nvSpPr>
        <xdr:cNvPr id="111" name="TextShape 1"/>
        <xdr:cNvSpPr txBox="1"/>
      </xdr:nvSpPr>
      <xdr:spPr>
        <a:xfrm>
          <a:off x="8797680" y="40838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520560</xdr:colOff>
      <xdr:row>20</xdr:row>
      <xdr:rowOff>66960</xdr:rowOff>
    </xdr:from>
    <xdr:to>
      <xdr:col>9</xdr:col>
      <xdr:colOff>1060920</xdr:colOff>
      <xdr:row>21</xdr:row>
      <xdr:rowOff>132840</xdr:rowOff>
    </xdr:to>
    <xdr:sp>
      <xdr:nvSpPr>
        <xdr:cNvPr id="112" name="TextShape 1"/>
        <xdr:cNvSpPr txBox="1"/>
      </xdr:nvSpPr>
      <xdr:spPr>
        <a:xfrm>
          <a:off x="8738640" y="467676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540000</xdr:colOff>
      <xdr:row>23</xdr:row>
      <xdr:rowOff>28800</xdr:rowOff>
    </xdr:from>
    <xdr:to>
      <xdr:col>9</xdr:col>
      <xdr:colOff>1080360</xdr:colOff>
      <xdr:row>24</xdr:row>
      <xdr:rowOff>50040</xdr:rowOff>
    </xdr:to>
    <xdr:sp>
      <xdr:nvSpPr>
        <xdr:cNvPr id="113" name="TextShape 1"/>
        <xdr:cNvSpPr txBox="1"/>
      </xdr:nvSpPr>
      <xdr:spPr>
        <a:xfrm>
          <a:off x="8758080" y="52408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/10</a:t>
          </a: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9</xdr:col>
      <xdr:colOff>372960</xdr:colOff>
      <xdr:row>4</xdr:row>
      <xdr:rowOff>178920</xdr:rowOff>
    </xdr:from>
    <xdr:to>
      <xdr:col>9</xdr:col>
      <xdr:colOff>913320</xdr:colOff>
      <xdr:row>6</xdr:row>
      <xdr:rowOff>44280</xdr:rowOff>
    </xdr:to>
    <xdr:sp>
      <xdr:nvSpPr>
        <xdr:cNvPr id="6" name="TextShape 1"/>
        <xdr:cNvSpPr txBox="1"/>
      </xdr:nvSpPr>
      <xdr:spPr>
        <a:xfrm>
          <a:off x="8787960" y="15782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283680</xdr:colOff>
      <xdr:row>9</xdr:row>
      <xdr:rowOff>198360</xdr:rowOff>
    </xdr:from>
    <xdr:to>
      <xdr:col>9</xdr:col>
      <xdr:colOff>824040</xdr:colOff>
      <xdr:row>11</xdr:row>
      <xdr:rowOff>63720</xdr:rowOff>
    </xdr:to>
    <xdr:sp>
      <xdr:nvSpPr>
        <xdr:cNvPr id="7" name="TextShape 1"/>
        <xdr:cNvSpPr txBox="1"/>
      </xdr:nvSpPr>
      <xdr:spPr>
        <a:xfrm>
          <a:off x="8698680" y="260100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214200</xdr:colOff>
      <xdr:row>14</xdr:row>
      <xdr:rowOff>95040</xdr:rowOff>
    </xdr:from>
    <xdr:to>
      <xdr:col>9</xdr:col>
      <xdr:colOff>754560</xdr:colOff>
      <xdr:row>15</xdr:row>
      <xdr:rowOff>161280</xdr:rowOff>
    </xdr:to>
    <xdr:sp>
      <xdr:nvSpPr>
        <xdr:cNvPr id="8" name="TextShape 1"/>
        <xdr:cNvSpPr txBox="1"/>
      </xdr:nvSpPr>
      <xdr:spPr>
        <a:xfrm>
          <a:off x="8629200" y="350100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/4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382680</xdr:colOff>
      <xdr:row>17</xdr:row>
      <xdr:rowOff>75960</xdr:rowOff>
    </xdr:from>
    <xdr:to>
      <xdr:col>9</xdr:col>
      <xdr:colOff>923040</xdr:colOff>
      <xdr:row>18</xdr:row>
      <xdr:rowOff>141840</xdr:rowOff>
    </xdr:to>
    <xdr:sp>
      <xdr:nvSpPr>
        <xdr:cNvPr id="9" name="TextShape 1"/>
        <xdr:cNvSpPr txBox="1"/>
      </xdr:nvSpPr>
      <xdr:spPr>
        <a:xfrm>
          <a:off x="8797680" y="40838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323640</xdr:colOff>
      <xdr:row>20</xdr:row>
      <xdr:rowOff>66960</xdr:rowOff>
    </xdr:from>
    <xdr:to>
      <xdr:col>9</xdr:col>
      <xdr:colOff>864000</xdr:colOff>
      <xdr:row>21</xdr:row>
      <xdr:rowOff>132840</xdr:rowOff>
    </xdr:to>
    <xdr:sp>
      <xdr:nvSpPr>
        <xdr:cNvPr id="10" name="TextShape 1"/>
        <xdr:cNvSpPr txBox="1"/>
      </xdr:nvSpPr>
      <xdr:spPr>
        <a:xfrm>
          <a:off x="8738640" y="467676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432000</xdr:colOff>
      <xdr:row>23</xdr:row>
      <xdr:rowOff>9720</xdr:rowOff>
    </xdr:from>
    <xdr:to>
      <xdr:col>9</xdr:col>
      <xdr:colOff>972360</xdr:colOff>
      <xdr:row>24</xdr:row>
      <xdr:rowOff>30960</xdr:rowOff>
    </xdr:to>
    <xdr:sp>
      <xdr:nvSpPr>
        <xdr:cNvPr id="11" name="TextShape 1"/>
        <xdr:cNvSpPr txBox="1"/>
      </xdr:nvSpPr>
      <xdr:spPr>
        <a:xfrm>
          <a:off x="8847000" y="522180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/10</a:t>
          </a: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9</xdr:col>
      <xdr:colOff>530280</xdr:colOff>
      <xdr:row>4</xdr:row>
      <xdr:rowOff>198360</xdr:rowOff>
    </xdr:from>
    <xdr:to>
      <xdr:col>9</xdr:col>
      <xdr:colOff>1070640</xdr:colOff>
      <xdr:row>6</xdr:row>
      <xdr:rowOff>63720</xdr:rowOff>
    </xdr:to>
    <xdr:sp>
      <xdr:nvSpPr>
        <xdr:cNvPr id="114" name="TextShape 1"/>
        <xdr:cNvSpPr txBox="1"/>
      </xdr:nvSpPr>
      <xdr:spPr>
        <a:xfrm>
          <a:off x="8748360" y="15976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550080</xdr:colOff>
      <xdr:row>9</xdr:row>
      <xdr:rowOff>189000</xdr:rowOff>
    </xdr:from>
    <xdr:to>
      <xdr:col>9</xdr:col>
      <xdr:colOff>1090440</xdr:colOff>
      <xdr:row>11</xdr:row>
      <xdr:rowOff>54360</xdr:rowOff>
    </xdr:to>
    <xdr:sp>
      <xdr:nvSpPr>
        <xdr:cNvPr id="115" name="TextShape 1"/>
        <xdr:cNvSpPr txBox="1"/>
      </xdr:nvSpPr>
      <xdr:spPr>
        <a:xfrm>
          <a:off x="8768160" y="25916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480600</xdr:colOff>
      <xdr:row>14</xdr:row>
      <xdr:rowOff>84960</xdr:rowOff>
    </xdr:from>
    <xdr:to>
      <xdr:col>9</xdr:col>
      <xdr:colOff>1020960</xdr:colOff>
      <xdr:row>15</xdr:row>
      <xdr:rowOff>151200</xdr:rowOff>
    </xdr:to>
    <xdr:sp>
      <xdr:nvSpPr>
        <xdr:cNvPr id="116" name="TextShape 1"/>
        <xdr:cNvSpPr txBox="1"/>
      </xdr:nvSpPr>
      <xdr:spPr>
        <a:xfrm>
          <a:off x="8698680" y="34909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/4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579600</xdr:colOff>
      <xdr:row>17</xdr:row>
      <xdr:rowOff>75960</xdr:rowOff>
    </xdr:from>
    <xdr:to>
      <xdr:col>9</xdr:col>
      <xdr:colOff>1119960</xdr:colOff>
      <xdr:row>18</xdr:row>
      <xdr:rowOff>141840</xdr:rowOff>
    </xdr:to>
    <xdr:sp>
      <xdr:nvSpPr>
        <xdr:cNvPr id="117" name="TextShape 1"/>
        <xdr:cNvSpPr txBox="1"/>
      </xdr:nvSpPr>
      <xdr:spPr>
        <a:xfrm>
          <a:off x="8797680" y="40838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520560</xdr:colOff>
      <xdr:row>20</xdr:row>
      <xdr:rowOff>66960</xdr:rowOff>
    </xdr:from>
    <xdr:to>
      <xdr:col>9</xdr:col>
      <xdr:colOff>1060920</xdr:colOff>
      <xdr:row>21</xdr:row>
      <xdr:rowOff>132840</xdr:rowOff>
    </xdr:to>
    <xdr:sp>
      <xdr:nvSpPr>
        <xdr:cNvPr id="118" name="TextShape 1"/>
        <xdr:cNvSpPr txBox="1"/>
      </xdr:nvSpPr>
      <xdr:spPr>
        <a:xfrm>
          <a:off x="8738640" y="467676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540000</xdr:colOff>
      <xdr:row>23</xdr:row>
      <xdr:rowOff>28800</xdr:rowOff>
    </xdr:from>
    <xdr:to>
      <xdr:col>9</xdr:col>
      <xdr:colOff>1080360</xdr:colOff>
      <xdr:row>24</xdr:row>
      <xdr:rowOff>50040</xdr:rowOff>
    </xdr:to>
    <xdr:sp>
      <xdr:nvSpPr>
        <xdr:cNvPr id="119" name="TextShape 1"/>
        <xdr:cNvSpPr txBox="1"/>
      </xdr:nvSpPr>
      <xdr:spPr>
        <a:xfrm>
          <a:off x="8758080" y="52408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/10</a:t>
          </a: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9</xdr:col>
      <xdr:colOff>530280</xdr:colOff>
      <xdr:row>4</xdr:row>
      <xdr:rowOff>198360</xdr:rowOff>
    </xdr:from>
    <xdr:to>
      <xdr:col>9</xdr:col>
      <xdr:colOff>1070640</xdr:colOff>
      <xdr:row>6</xdr:row>
      <xdr:rowOff>63720</xdr:rowOff>
    </xdr:to>
    <xdr:sp>
      <xdr:nvSpPr>
        <xdr:cNvPr id="120" name="TextShape 1"/>
        <xdr:cNvSpPr txBox="1"/>
      </xdr:nvSpPr>
      <xdr:spPr>
        <a:xfrm>
          <a:off x="8748360" y="15976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550080</xdr:colOff>
      <xdr:row>9</xdr:row>
      <xdr:rowOff>189000</xdr:rowOff>
    </xdr:from>
    <xdr:to>
      <xdr:col>9</xdr:col>
      <xdr:colOff>1090440</xdr:colOff>
      <xdr:row>11</xdr:row>
      <xdr:rowOff>54360</xdr:rowOff>
    </xdr:to>
    <xdr:sp>
      <xdr:nvSpPr>
        <xdr:cNvPr id="121" name="TextShape 1"/>
        <xdr:cNvSpPr txBox="1"/>
      </xdr:nvSpPr>
      <xdr:spPr>
        <a:xfrm>
          <a:off x="8768160" y="25916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480600</xdr:colOff>
      <xdr:row>14</xdr:row>
      <xdr:rowOff>84960</xdr:rowOff>
    </xdr:from>
    <xdr:to>
      <xdr:col>9</xdr:col>
      <xdr:colOff>1020960</xdr:colOff>
      <xdr:row>15</xdr:row>
      <xdr:rowOff>151200</xdr:rowOff>
    </xdr:to>
    <xdr:sp>
      <xdr:nvSpPr>
        <xdr:cNvPr id="122" name="TextShape 1"/>
        <xdr:cNvSpPr txBox="1"/>
      </xdr:nvSpPr>
      <xdr:spPr>
        <a:xfrm>
          <a:off x="8698680" y="34909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/4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579600</xdr:colOff>
      <xdr:row>17</xdr:row>
      <xdr:rowOff>75960</xdr:rowOff>
    </xdr:from>
    <xdr:to>
      <xdr:col>9</xdr:col>
      <xdr:colOff>1119960</xdr:colOff>
      <xdr:row>18</xdr:row>
      <xdr:rowOff>141840</xdr:rowOff>
    </xdr:to>
    <xdr:sp>
      <xdr:nvSpPr>
        <xdr:cNvPr id="123" name="TextShape 1"/>
        <xdr:cNvSpPr txBox="1"/>
      </xdr:nvSpPr>
      <xdr:spPr>
        <a:xfrm>
          <a:off x="8797680" y="40838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520560</xdr:colOff>
      <xdr:row>20</xdr:row>
      <xdr:rowOff>66960</xdr:rowOff>
    </xdr:from>
    <xdr:to>
      <xdr:col>9</xdr:col>
      <xdr:colOff>1060920</xdr:colOff>
      <xdr:row>21</xdr:row>
      <xdr:rowOff>132840</xdr:rowOff>
    </xdr:to>
    <xdr:sp>
      <xdr:nvSpPr>
        <xdr:cNvPr id="124" name="TextShape 1"/>
        <xdr:cNvSpPr txBox="1"/>
      </xdr:nvSpPr>
      <xdr:spPr>
        <a:xfrm>
          <a:off x="8738640" y="467676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540000</xdr:colOff>
      <xdr:row>23</xdr:row>
      <xdr:rowOff>28800</xdr:rowOff>
    </xdr:from>
    <xdr:to>
      <xdr:col>9</xdr:col>
      <xdr:colOff>1080360</xdr:colOff>
      <xdr:row>24</xdr:row>
      <xdr:rowOff>50040</xdr:rowOff>
    </xdr:to>
    <xdr:sp>
      <xdr:nvSpPr>
        <xdr:cNvPr id="125" name="TextShape 1"/>
        <xdr:cNvSpPr txBox="1"/>
      </xdr:nvSpPr>
      <xdr:spPr>
        <a:xfrm>
          <a:off x="8758080" y="52408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/10</a:t>
          </a: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9</xdr:col>
      <xdr:colOff>530280</xdr:colOff>
      <xdr:row>4</xdr:row>
      <xdr:rowOff>198360</xdr:rowOff>
    </xdr:from>
    <xdr:to>
      <xdr:col>9</xdr:col>
      <xdr:colOff>1070640</xdr:colOff>
      <xdr:row>6</xdr:row>
      <xdr:rowOff>63720</xdr:rowOff>
    </xdr:to>
    <xdr:sp>
      <xdr:nvSpPr>
        <xdr:cNvPr id="126" name="TextShape 1"/>
        <xdr:cNvSpPr txBox="1"/>
      </xdr:nvSpPr>
      <xdr:spPr>
        <a:xfrm>
          <a:off x="8748360" y="15976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550080</xdr:colOff>
      <xdr:row>9</xdr:row>
      <xdr:rowOff>189000</xdr:rowOff>
    </xdr:from>
    <xdr:to>
      <xdr:col>9</xdr:col>
      <xdr:colOff>1090440</xdr:colOff>
      <xdr:row>11</xdr:row>
      <xdr:rowOff>54360</xdr:rowOff>
    </xdr:to>
    <xdr:sp>
      <xdr:nvSpPr>
        <xdr:cNvPr id="127" name="TextShape 1"/>
        <xdr:cNvSpPr txBox="1"/>
      </xdr:nvSpPr>
      <xdr:spPr>
        <a:xfrm>
          <a:off x="8768160" y="25916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480600</xdr:colOff>
      <xdr:row>14</xdr:row>
      <xdr:rowOff>84960</xdr:rowOff>
    </xdr:from>
    <xdr:to>
      <xdr:col>9</xdr:col>
      <xdr:colOff>1020960</xdr:colOff>
      <xdr:row>15</xdr:row>
      <xdr:rowOff>151200</xdr:rowOff>
    </xdr:to>
    <xdr:sp>
      <xdr:nvSpPr>
        <xdr:cNvPr id="128" name="TextShape 1"/>
        <xdr:cNvSpPr txBox="1"/>
      </xdr:nvSpPr>
      <xdr:spPr>
        <a:xfrm>
          <a:off x="8698680" y="34909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/4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579600</xdr:colOff>
      <xdr:row>17</xdr:row>
      <xdr:rowOff>75960</xdr:rowOff>
    </xdr:from>
    <xdr:to>
      <xdr:col>9</xdr:col>
      <xdr:colOff>1119960</xdr:colOff>
      <xdr:row>18</xdr:row>
      <xdr:rowOff>141840</xdr:rowOff>
    </xdr:to>
    <xdr:sp>
      <xdr:nvSpPr>
        <xdr:cNvPr id="129" name="TextShape 1"/>
        <xdr:cNvSpPr txBox="1"/>
      </xdr:nvSpPr>
      <xdr:spPr>
        <a:xfrm>
          <a:off x="8797680" y="40838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520560</xdr:colOff>
      <xdr:row>20</xdr:row>
      <xdr:rowOff>66960</xdr:rowOff>
    </xdr:from>
    <xdr:to>
      <xdr:col>9</xdr:col>
      <xdr:colOff>1060920</xdr:colOff>
      <xdr:row>21</xdr:row>
      <xdr:rowOff>132840</xdr:rowOff>
    </xdr:to>
    <xdr:sp>
      <xdr:nvSpPr>
        <xdr:cNvPr id="130" name="TextShape 1"/>
        <xdr:cNvSpPr txBox="1"/>
      </xdr:nvSpPr>
      <xdr:spPr>
        <a:xfrm>
          <a:off x="8738640" y="467676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540000</xdr:colOff>
      <xdr:row>23</xdr:row>
      <xdr:rowOff>28800</xdr:rowOff>
    </xdr:from>
    <xdr:to>
      <xdr:col>9</xdr:col>
      <xdr:colOff>1080360</xdr:colOff>
      <xdr:row>24</xdr:row>
      <xdr:rowOff>50040</xdr:rowOff>
    </xdr:to>
    <xdr:sp>
      <xdr:nvSpPr>
        <xdr:cNvPr id="131" name="TextShape 1"/>
        <xdr:cNvSpPr txBox="1"/>
      </xdr:nvSpPr>
      <xdr:spPr>
        <a:xfrm>
          <a:off x="8758080" y="52408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/10</a:t>
          </a: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9</xdr:col>
      <xdr:colOff>530280</xdr:colOff>
      <xdr:row>4</xdr:row>
      <xdr:rowOff>198360</xdr:rowOff>
    </xdr:from>
    <xdr:to>
      <xdr:col>9</xdr:col>
      <xdr:colOff>1070640</xdr:colOff>
      <xdr:row>6</xdr:row>
      <xdr:rowOff>63720</xdr:rowOff>
    </xdr:to>
    <xdr:sp>
      <xdr:nvSpPr>
        <xdr:cNvPr id="132" name="TextShape 1"/>
        <xdr:cNvSpPr txBox="1"/>
      </xdr:nvSpPr>
      <xdr:spPr>
        <a:xfrm>
          <a:off x="8748360" y="15976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550080</xdr:colOff>
      <xdr:row>9</xdr:row>
      <xdr:rowOff>189000</xdr:rowOff>
    </xdr:from>
    <xdr:to>
      <xdr:col>9</xdr:col>
      <xdr:colOff>1090440</xdr:colOff>
      <xdr:row>11</xdr:row>
      <xdr:rowOff>54360</xdr:rowOff>
    </xdr:to>
    <xdr:sp>
      <xdr:nvSpPr>
        <xdr:cNvPr id="133" name="TextShape 1"/>
        <xdr:cNvSpPr txBox="1"/>
      </xdr:nvSpPr>
      <xdr:spPr>
        <a:xfrm>
          <a:off x="8768160" y="25916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480600</xdr:colOff>
      <xdr:row>14</xdr:row>
      <xdr:rowOff>84960</xdr:rowOff>
    </xdr:from>
    <xdr:to>
      <xdr:col>9</xdr:col>
      <xdr:colOff>1020960</xdr:colOff>
      <xdr:row>15</xdr:row>
      <xdr:rowOff>151200</xdr:rowOff>
    </xdr:to>
    <xdr:sp>
      <xdr:nvSpPr>
        <xdr:cNvPr id="134" name="TextShape 1"/>
        <xdr:cNvSpPr txBox="1"/>
      </xdr:nvSpPr>
      <xdr:spPr>
        <a:xfrm>
          <a:off x="8698680" y="34909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/4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579600</xdr:colOff>
      <xdr:row>17</xdr:row>
      <xdr:rowOff>75960</xdr:rowOff>
    </xdr:from>
    <xdr:to>
      <xdr:col>9</xdr:col>
      <xdr:colOff>1119960</xdr:colOff>
      <xdr:row>18</xdr:row>
      <xdr:rowOff>141840</xdr:rowOff>
    </xdr:to>
    <xdr:sp>
      <xdr:nvSpPr>
        <xdr:cNvPr id="135" name="TextShape 1"/>
        <xdr:cNvSpPr txBox="1"/>
      </xdr:nvSpPr>
      <xdr:spPr>
        <a:xfrm>
          <a:off x="8797680" y="40838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520560</xdr:colOff>
      <xdr:row>20</xdr:row>
      <xdr:rowOff>66960</xdr:rowOff>
    </xdr:from>
    <xdr:to>
      <xdr:col>9</xdr:col>
      <xdr:colOff>1060920</xdr:colOff>
      <xdr:row>21</xdr:row>
      <xdr:rowOff>132840</xdr:rowOff>
    </xdr:to>
    <xdr:sp>
      <xdr:nvSpPr>
        <xdr:cNvPr id="136" name="TextShape 1"/>
        <xdr:cNvSpPr txBox="1"/>
      </xdr:nvSpPr>
      <xdr:spPr>
        <a:xfrm>
          <a:off x="8738640" y="467676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540000</xdr:colOff>
      <xdr:row>23</xdr:row>
      <xdr:rowOff>28800</xdr:rowOff>
    </xdr:from>
    <xdr:to>
      <xdr:col>9</xdr:col>
      <xdr:colOff>1080360</xdr:colOff>
      <xdr:row>24</xdr:row>
      <xdr:rowOff>50040</xdr:rowOff>
    </xdr:to>
    <xdr:sp>
      <xdr:nvSpPr>
        <xdr:cNvPr id="137" name="TextShape 1"/>
        <xdr:cNvSpPr txBox="1"/>
      </xdr:nvSpPr>
      <xdr:spPr>
        <a:xfrm>
          <a:off x="8758080" y="52408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/10</a:t>
          </a: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9</xdr:col>
      <xdr:colOff>470520</xdr:colOff>
      <xdr:row>4</xdr:row>
      <xdr:rowOff>198360</xdr:rowOff>
    </xdr:from>
    <xdr:to>
      <xdr:col>9</xdr:col>
      <xdr:colOff>1010880</xdr:colOff>
      <xdr:row>6</xdr:row>
      <xdr:rowOff>63720</xdr:rowOff>
    </xdr:to>
    <xdr:sp>
      <xdr:nvSpPr>
        <xdr:cNvPr id="12" name="TextShape 1"/>
        <xdr:cNvSpPr txBox="1"/>
      </xdr:nvSpPr>
      <xdr:spPr>
        <a:xfrm>
          <a:off x="8748360" y="15976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490320</xdr:colOff>
      <xdr:row>9</xdr:row>
      <xdr:rowOff>189000</xdr:rowOff>
    </xdr:from>
    <xdr:to>
      <xdr:col>9</xdr:col>
      <xdr:colOff>1030680</xdr:colOff>
      <xdr:row>11</xdr:row>
      <xdr:rowOff>54360</xdr:rowOff>
    </xdr:to>
    <xdr:sp>
      <xdr:nvSpPr>
        <xdr:cNvPr id="13" name="TextShape 1"/>
        <xdr:cNvSpPr txBox="1"/>
      </xdr:nvSpPr>
      <xdr:spPr>
        <a:xfrm>
          <a:off x="8768160" y="25916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420840</xdr:colOff>
      <xdr:row>14</xdr:row>
      <xdr:rowOff>84960</xdr:rowOff>
    </xdr:from>
    <xdr:to>
      <xdr:col>9</xdr:col>
      <xdr:colOff>961200</xdr:colOff>
      <xdr:row>15</xdr:row>
      <xdr:rowOff>151200</xdr:rowOff>
    </xdr:to>
    <xdr:sp>
      <xdr:nvSpPr>
        <xdr:cNvPr id="14" name="TextShape 1"/>
        <xdr:cNvSpPr txBox="1"/>
      </xdr:nvSpPr>
      <xdr:spPr>
        <a:xfrm>
          <a:off x="8698680" y="34909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/4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519840</xdr:colOff>
      <xdr:row>17</xdr:row>
      <xdr:rowOff>75960</xdr:rowOff>
    </xdr:from>
    <xdr:to>
      <xdr:col>9</xdr:col>
      <xdr:colOff>1060200</xdr:colOff>
      <xdr:row>18</xdr:row>
      <xdr:rowOff>141840</xdr:rowOff>
    </xdr:to>
    <xdr:sp>
      <xdr:nvSpPr>
        <xdr:cNvPr id="15" name="TextShape 1"/>
        <xdr:cNvSpPr txBox="1"/>
      </xdr:nvSpPr>
      <xdr:spPr>
        <a:xfrm>
          <a:off x="8797680" y="40838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460800</xdr:colOff>
      <xdr:row>20</xdr:row>
      <xdr:rowOff>66960</xdr:rowOff>
    </xdr:from>
    <xdr:to>
      <xdr:col>9</xdr:col>
      <xdr:colOff>1001160</xdr:colOff>
      <xdr:row>21</xdr:row>
      <xdr:rowOff>132840</xdr:rowOff>
    </xdr:to>
    <xdr:sp>
      <xdr:nvSpPr>
        <xdr:cNvPr id="16" name="TextShape 1"/>
        <xdr:cNvSpPr txBox="1"/>
      </xdr:nvSpPr>
      <xdr:spPr>
        <a:xfrm>
          <a:off x="8738640" y="467676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480240</xdr:colOff>
      <xdr:row>23</xdr:row>
      <xdr:rowOff>28800</xdr:rowOff>
    </xdr:from>
    <xdr:to>
      <xdr:col>9</xdr:col>
      <xdr:colOff>1020600</xdr:colOff>
      <xdr:row>24</xdr:row>
      <xdr:rowOff>50040</xdr:rowOff>
    </xdr:to>
    <xdr:sp>
      <xdr:nvSpPr>
        <xdr:cNvPr id="17" name="TextShape 1"/>
        <xdr:cNvSpPr txBox="1"/>
      </xdr:nvSpPr>
      <xdr:spPr>
        <a:xfrm>
          <a:off x="8758080" y="52408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/10</a:t>
          </a: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9</xdr:col>
      <xdr:colOff>588240</xdr:colOff>
      <xdr:row>4</xdr:row>
      <xdr:rowOff>198360</xdr:rowOff>
    </xdr:from>
    <xdr:to>
      <xdr:col>9</xdr:col>
      <xdr:colOff>1128600</xdr:colOff>
      <xdr:row>6</xdr:row>
      <xdr:rowOff>63720</xdr:rowOff>
    </xdr:to>
    <xdr:sp>
      <xdr:nvSpPr>
        <xdr:cNvPr id="18" name="TextShape 1"/>
        <xdr:cNvSpPr txBox="1"/>
      </xdr:nvSpPr>
      <xdr:spPr>
        <a:xfrm>
          <a:off x="8748360" y="15976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608040</xdr:colOff>
      <xdr:row>9</xdr:row>
      <xdr:rowOff>189000</xdr:rowOff>
    </xdr:from>
    <xdr:to>
      <xdr:col>9</xdr:col>
      <xdr:colOff>1148400</xdr:colOff>
      <xdr:row>11</xdr:row>
      <xdr:rowOff>54360</xdr:rowOff>
    </xdr:to>
    <xdr:sp>
      <xdr:nvSpPr>
        <xdr:cNvPr id="19" name="TextShape 1"/>
        <xdr:cNvSpPr txBox="1"/>
      </xdr:nvSpPr>
      <xdr:spPr>
        <a:xfrm>
          <a:off x="8768160" y="25916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538560</xdr:colOff>
      <xdr:row>14</xdr:row>
      <xdr:rowOff>84960</xdr:rowOff>
    </xdr:from>
    <xdr:to>
      <xdr:col>9</xdr:col>
      <xdr:colOff>1078920</xdr:colOff>
      <xdr:row>15</xdr:row>
      <xdr:rowOff>151200</xdr:rowOff>
    </xdr:to>
    <xdr:sp>
      <xdr:nvSpPr>
        <xdr:cNvPr id="20" name="TextShape 1"/>
        <xdr:cNvSpPr txBox="1"/>
      </xdr:nvSpPr>
      <xdr:spPr>
        <a:xfrm>
          <a:off x="8698680" y="34909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/4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637560</xdr:colOff>
      <xdr:row>17</xdr:row>
      <xdr:rowOff>75960</xdr:rowOff>
    </xdr:from>
    <xdr:to>
      <xdr:col>9</xdr:col>
      <xdr:colOff>1177920</xdr:colOff>
      <xdr:row>18</xdr:row>
      <xdr:rowOff>141840</xdr:rowOff>
    </xdr:to>
    <xdr:sp>
      <xdr:nvSpPr>
        <xdr:cNvPr id="21" name="TextShape 1"/>
        <xdr:cNvSpPr txBox="1"/>
      </xdr:nvSpPr>
      <xdr:spPr>
        <a:xfrm>
          <a:off x="8797680" y="40838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578520</xdr:colOff>
      <xdr:row>20</xdr:row>
      <xdr:rowOff>66960</xdr:rowOff>
    </xdr:from>
    <xdr:to>
      <xdr:col>9</xdr:col>
      <xdr:colOff>1118880</xdr:colOff>
      <xdr:row>21</xdr:row>
      <xdr:rowOff>132840</xdr:rowOff>
    </xdr:to>
    <xdr:sp>
      <xdr:nvSpPr>
        <xdr:cNvPr id="22" name="TextShape 1"/>
        <xdr:cNvSpPr txBox="1"/>
      </xdr:nvSpPr>
      <xdr:spPr>
        <a:xfrm>
          <a:off x="8738640" y="467676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597960</xdr:colOff>
      <xdr:row>23</xdr:row>
      <xdr:rowOff>28800</xdr:rowOff>
    </xdr:from>
    <xdr:to>
      <xdr:col>9</xdr:col>
      <xdr:colOff>1138320</xdr:colOff>
      <xdr:row>24</xdr:row>
      <xdr:rowOff>50040</xdr:rowOff>
    </xdr:to>
    <xdr:sp>
      <xdr:nvSpPr>
        <xdr:cNvPr id="23" name="TextShape 1"/>
        <xdr:cNvSpPr txBox="1"/>
      </xdr:nvSpPr>
      <xdr:spPr>
        <a:xfrm>
          <a:off x="8758080" y="52408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/10</a:t>
          </a: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9</xdr:col>
      <xdr:colOff>529200</xdr:colOff>
      <xdr:row>4</xdr:row>
      <xdr:rowOff>198360</xdr:rowOff>
    </xdr:from>
    <xdr:to>
      <xdr:col>9</xdr:col>
      <xdr:colOff>1069560</xdr:colOff>
      <xdr:row>6</xdr:row>
      <xdr:rowOff>63720</xdr:rowOff>
    </xdr:to>
    <xdr:sp>
      <xdr:nvSpPr>
        <xdr:cNvPr id="24" name="TextShape 1"/>
        <xdr:cNvSpPr txBox="1"/>
      </xdr:nvSpPr>
      <xdr:spPr>
        <a:xfrm>
          <a:off x="8748360" y="15976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549000</xdr:colOff>
      <xdr:row>9</xdr:row>
      <xdr:rowOff>189000</xdr:rowOff>
    </xdr:from>
    <xdr:to>
      <xdr:col>9</xdr:col>
      <xdr:colOff>1089360</xdr:colOff>
      <xdr:row>11</xdr:row>
      <xdr:rowOff>54360</xdr:rowOff>
    </xdr:to>
    <xdr:sp>
      <xdr:nvSpPr>
        <xdr:cNvPr id="25" name="TextShape 1"/>
        <xdr:cNvSpPr txBox="1"/>
      </xdr:nvSpPr>
      <xdr:spPr>
        <a:xfrm>
          <a:off x="8768160" y="25916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479520</xdr:colOff>
      <xdr:row>14</xdr:row>
      <xdr:rowOff>84960</xdr:rowOff>
    </xdr:from>
    <xdr:to>
      <xdr:col>9</xdr:col>
      <xdr:colOff>1019880</xdr:colOff>
      <xdr:row>15</xdr:row>
      <xdr:rowOff>151200</xdr:rowOff>
    </xdr:to>
    <xdr:sp>
      <xdr:nvSpPr>
        <xdr:cNvPr id="26" name="TextShape 1"/>
        <xdr:cNvSpPr txBox="1"/>
      </xdr:nvSpPr>
      <xdr:spPr>
        <a:xfrm>
          <a:off x="8698680" y="34909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/4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578520</xdr:colOff>
      <xdr:row>17</xdr:row>
      <xdr:rowOff>75960</xdr:rowOff>
    </xdr:from>
    <xdr:to>
      <xdr:col>9</xdr:col>
      <xdr:colOff>1118880</xdr:colOff>
      <xdr:row>18</xdr:row>
      <xdr:rowOff>141840</xdr:rowOff>
    </xdr:to>
    <xdr:sp>
      <xdr:nvSpPr>
        <xdr:cNvPr id="27" name="TextShape 1"/>
        <xdr:cNvSpPr txBox="1"/>
      </xdr:nvSpPr>
      <xdr:spPr>
        <a:xfrm>
          <a:off x="8797680" y="40838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519480</xdr:colOff>
      <xdr:row>20</xdr:row>
      <xdr:rowOff>66960</xdr:rowOff>
    </xdr:from>
    <xdr:to>
      <xdr:col>9</xdr:col>
      <xdr:colOff>1059840</xdr:colOff>
      <xdr:row>21</xdr:row>
      <xdr:rowOff>132840</xdr:rowOff>
    </xdr:to>
    <xdr:sp>
      <xdr:nvSpPr>
        <xdr:cNvPr id="28" name="TextShape 1"/>
        <xdr:cNvSpPr txBox="1"/>
      </xdr:nvSpPr>
      <xdr:spPr>
        <a:xfrm>
          <a:off x="8738640" y="467676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538920</xdr:colOff>
      <xdr:row>23</xdr:row>
      <xdr:rowOff>28800</xdr:rowOff>
    </xdr:from>
    <xdr:to>
      <xdr:col>9</xdr:col>
      <xdr:colOff>1079280</xdr:colOff>
      <xdr:row>24</xdr:row>
      <xdr:rowOff>50040</xdr:rowOff>
    </xdr:to>
    <xdr:sp>
      <xdr:nvSpPr>
        <xdr:cNvPr id="29" name="TextShape 1"/>
        <xdr:cNvSpPr txBox="1"/>
      </xdr:nvSpPr>
      <xdr:spPr>
        <a:xfrm>
          <a:off x="8758080" y="52408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/10</a:t>
          </a: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9</xdr:col>
      <xdr:colOff>530280</xdr:colOff>
      <xdr:row>4</xdr:row>
      <xdr:rowOff>198360</xdr:rowOff>
    </xdr:from>
    <xdr:to>
      <xdr:col>9</xdr:col>
      <xdr:colOff>1070640</xdr:colOff>
      <xdr:row>6</xdr:row>
      <xdr:rowOff>63720</xdr:rowOff>
    </xdr:to>
    <xdr:sp>
      <xdr:nvSpPr>
        <xdr:cNvPr id="30" name="TextShape 1"/>
        <xdr:cNvSpPr txBox="1"/>
      </xdr:nvSpPr>
      <xdr:spPr>
        <a:xfrm>
          <a:off x="8748360" y="15976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550080</xdr:colOff>
      <xdr:row>9</xdr:row>
      <xdr:rowOff>189000</xdr:rowOff>
    </xdr:from>
    <xdr:to>
      <xdr:col>9</xdr:col>
      <xdr:colOff>1090440</xdr:colOff>
      <xdr:row>11</xdr:row>
      <xdr:rowOff>54360</xdr:rowOff>
    </xdr:to>
    <xdr:sp>
      <xdr:nvSpPr>
        <xdr:cNvPr id="31" name="TextShape 1"/>
        <xdr:cNvSpPr txBox="1"/>
      </xdr:nvSpPr>
      <xdr:spPr>
        <a:xfrm>
          <a:off x="8768160" y="25916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480600</xdr:colOff>
      <xdr:row>14</xdr:row>
      <xdr:rowOff>84960</xdr:rowOff>
    </xdr:from>
    <xdr:to>
      <xdr:col>9</xdr:col>
      <xdr:colOff>1020960</xdr:colOff>
      <xdr:row>15</xdr:row>
      <xdr:rowOff>151200</xdr:rowOff>
    </xdr:to>
    <xdr:sp>
      <xdr:nvSpPr>
        <xdr:cNvPr id="32" name="TextShape 1"/>
        <xdr:cNvSpPr txBox="1"/>
      </xdr:nvSpPr>
      <xdr:spPr>
        <a:xfrm>
          <a:off x="8698680" y="34909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/4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579600</xdr:colOff>
      <xdr:row>17</xdr:row>
      <xdr:rowOff>75960</xdr:rowOff>
    </xdr:from>
    <xdr:to>
      <xdr:col>9</xdr:col>
      <xdr:colOff>1119960</xdr:colOff>
      <xdr:row>18</xdr:row>
      <xdr:rowOff>141840</xdr:rowOff>
    </xdr:to>
    <xdr:sp>
      <xdr:nvSpPr>
        <xdr:cNvPr id="33" name="TextShape 1"/>
        <xdr:cNvSpPr txBox="1"/>
      </xdr:nvSpPr>
      <xdr:spPr>
        <a:xfrm>
          <a:off x="8797680" y="40838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520560</xdr:colOff>
      <xdr:row>20</xdr:row>
      <xdr:rowOff>66960</xdr:rowOff>
    </xdr:from>
    <xdr:to>
      <xdr:col>9</xdr:col>
      <xdr:colOff>1060920</xdr:colOff>
      <xdr:row>21</xdr:row>
      <xdr:rowOff>132840</xdr:rowOff>
    </xdr:to>
    <xdr:sp>
      <xdr:nvSpPr>
        <xdr:cNvPr id="34" name="TextShape 1"/>
        <xdr:cNvSpPr txBox="1"/>
      </xdr:nvSpPr>
      <xdr:spPr>
        <a:xfrm>
          <a:off x="8738640" y="467676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540000</xdr:colOff>
      <xdr:row>23</xdr:row>
      <xdr:rowOff>28800</xdr:rowOff>
    </xdr:from>
    <xdr:to>
      <xdr:col>9</xdr:col>
      <xdr:colOff>1080360</xdr:colOff>
      <xdr:row>24</xdr:row>
      <xdr:rowOff>50040</xdr:rowOff>
    </xdr:to>
    <xdr:sp>
      <xdr:nvSpPr>
        <xdr:cNvPr id="35" name="TextShape 1"/>
        <xdr:cNvSpPr txBox="1"/>
      </xdr:nvSpPr>
      <xdr:spPr>
        <a:xfrm>
          <a:off x="8758080" y="52408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/10</a:t>
          </a: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9</xdr:col>
      <xdr:colOff>530280</xdr:colOff>
      <xdr:row>4</xdr:row>
      <xdr:rowOff>198360</xdr:rowOff>
    </xdr:from>
    <xdr:to>
      <xdr:col>9</xdr:col>
      <xdr:colOff>1070640</xdr:colOff>
      <xdr:row>6</xdr:row>
      <xdr:rowOff>63720</xdr:rowOff>
    </xdr:to>
    <xdr:sp>
      <xdr:nvSpPr>
        <xdr:cNvPr id="36" name="TextShape 1"/>
        <xdr:cNvSpPr txBox="1"/>
      </xdr:nvSpPr>
      <xdr:spPr>
        <a:xfrm>
          <a:off x="8748360" y="15976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550080</xdr:colOff>
      <xdr:row>9</xdr:row>
      <xdr:rowOff>189000</xdr:rowOff>
    </xdr:from>
    <xdr:to>
      <xdr:col>9</xdr:col>
      <xdr:colOff>1090440</xdr:colOff>
      <xdr:row>11</xdr:row>
      <xdr:rowOff>54360</xdr:rowOff>
    </xdr:to>
    <xdr:sp>
      <xdr:nvSpPr>
        <xdr:cNvPr id="37" name="TextShape 1"/>
        <xdr:cNvSpPr txBox="1"/>
      </xdr:nvSpPr>
      <xdr:spPr>
        <a:xfrm>
          <a:off x="8768160" y="25916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480600</xdr:colOff>
      <xdr:row>14</xdr:row>
      <xdr:rowOff>84960</xdr:rowOff>
    </xdr:from>
    <xdr:to>
      <xdr:col>9</xdr:col>
      <xdr:colOff>1020960</xdr:colOff>
      <xdr:row>15</xdr:row>
      <xdr:rowOff>151200</xdr:rowOff>
    </xdr:to>
    <xdr:sp>
      <xdr:nvSpPr>
        <xdr:cNvPr id="38" name="TextShape 1"/>
        <xdr:cNvSpPr txBox="1"/>
      </xdr:nvSpPr>
      <xdr:spPr>
        <a:xfrm>
          <a:off x="8698680" y="34909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/4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579600</xdr:colOff>
      <xdr:row>17</xdr:row>
      <xdr:rowOff>75960</xdr:rowOff>
    </xdr:from>
    <xdr:to>
      <xdr:col>9</xdr:col>
      <xdr:colOff>1119960</xdr:colOff>
      <xdr:row>18</xdr:row>
      <xdr:rowOff>141840</xdr:rowOff>
    </xdr:to>
    <xdr:sp>
      <xdr:nvSpPr>
        <xdr:cNvPr id="39" name="TextShape 1"/>
        <xdr:cNvSpPr txBox="1"/>
      </xdr:nvSpPr>
      <xdr:spPr>
        <a:xfrm>
          <a:off x="8797680" y="40838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520560</xdr:colOff>
      <xdr:row>20</xdr:row>
      <xdr:rowOff>66960</xdr:rowOff>
    </xdr:from>
    <xdr:to>
      <xdr:col>9</xdr:col>
      <xdr:colOff>1060920</xdr:colOff>
      <xdr:row>21</xdr:row>
      <xdr:rowOff>132840</xdr:rowOff>
    </xdr:to>
    <xdr:sp>
      <xdr:nvSpPr>
        <xdr:cNvPr id="40" name="TextShape 1"/>
        <xdr:cNvSpPr txBox="1"/>
      </xdr:nvSpPr>
      <xdr:spPr>
        <a:xfrm>
          <a:off x="8738640" y="467676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540000</xdr:colOff>
      <xdr:row>23</xdr:row>
      <xdr:rowOff>28800</xdr:rowOff>
    </xdr:from>
    <xdr:to>
      <xdr:col>9</xdr:col>
      <xdr:colOff>1080360</xdr:colOff>
      <xdr:row>24</xdr:row>
      <xdr:rowOff>50040</xdr:rowOff>
    </xdr:to>
    <xdr:sp>
      <xdr:nvSpPr>
        <xdr:cNvPr id="41" name="TextShape 1"/>
        <xdr:cNvSpPr txBox="1"/>
      </xdr:nvSpPr>
      <xdr:spPr>
        <a:xfrm>
          <a:off x="8758080" y="52408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/10</a:t>
          </a: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9</xdr:col>
      <xdr:colOff>530280</xdr:colOff>
      <xdr:row>4</xdr:row>
      <xdr:rowOff>198360</xdr:rowOff>
    </xdr:from>
    <xdr:to>
      <xdr:col>9</xdr:col>
      <xdr:colOff>1070640</xdr:colOff>
      <xdr:row>6</xdr:row>
      <xdr:rowOff>63720</xdr:rowOff>
    </xdr:to>
    <xdr:sp>
      <xdr:nvSpPr>
        <xdr:cNvPr id="42" name="TextShape 1"/>
        <xdr:cNvSpPr txBox="1"/>
      </xdr:nvSpPr>
      <xdr:spPr>
        <a:xfrm>
          <a:off x="8748360" y="15976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550080</xdr:colOff>
      <xdr:row>9</xdr:row>
      <xdr:rowOff>189000</xdr:rowOff>
    </xdr:from>
    <xdr:to>
      <xdr:col>9</xdr:col>
      <xdr:colOff>1090440</xdr:colOff>
      <xdr:row>11</xdr:row>
      <xdr:rowOff>54360</xdr:rowOff>
    </xdr:to>
    <xdr:sp>
      <xdr:nvSpPr>
        <xdr:cNvPr id="43" name="TextShape 1"/>
        <xdr:cNvSpPr txBox="1"/>
      </xdr:nvSpPr>
      <xdr:spPr>
        <a:xfrm>
          <a:off x="8768160" y="25916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480600</xdr:colOff>
      <xdr:row>14</xdr:row>
      <xdr:rowOff>84960</xdr:rowOff>
    </xdr:from>
    <xdr:to>
      <xdr:col>9</xdr:col>
      <xdr:colOff>1020960</xdr:colOff>
      <xdr:row>15</xdr:row>
      <xdr:rowOff>151200</xdr:rowOff>
    </xdr:to>
    <xdr:sp>
      <xdr:nvSpPr>
        <xdr:cNvPr id="44" name="TextShape 1"/>
        <xdr:cNvSpPr txBox="1"/>
      </xdr:nvSpPr>
      <xdr:spPr>
        <a:xfrm>
          <a:off x="8698680" y="34909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/4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579600</xdr:colOff>
      <xdr:row>17</xdr:row>
      <xdr:rowOff>75960</xdr:rowOff>
    </xdr:from>
    <xdr:to>
      <xdr:col>9</xdr:col>
      <xdr:colOff>1119960</xdr:colOff>
      <xdr:row>18</xdr:row>
      <xdr:rowOff>141840</xdr:rowOff>
    </xdr:to>
    <xdr:sp>
      <xdr:nvSpPr>
        <xdr:cNvPr id="45" name="TextShape 1"/>
        <xdr:cNvSpPr txBox="1"/>
      </xdr:nvSpPr>
      <xdr:spPr>
        <a:xfrm>
          <a:off x="8797680" y="40838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520560</xdr:colOff>
      <xdr:row>20</xdr:row>
      <xdr:rowOff>66960</xdr:rowOff>
    </xdr:from>
    <xdr:to>
      <xdr:col>9</xdr:col>
      <xdr:colOff>1060920</xdr:colOff>
      <xdr:row>21</xdr:row>
      <xdr:rowOff>132840</xdr:rowOff>
    </xdr:to>
    <xdr:sp>
      <xdr:nvSpPr>
        <xdr:cNvPr id="46" name="TextShape 1"/>
        <xdr:cNvSpPr txBox="1"/>
      </xdr:nvSpPr>
      <xdr:spPr>
        <a:xfrm>
          <a:off x="8738640" y="467676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540000</xdr:colOff>
      <xdr:row>23</xdr:row>
      <xdr:rowOff>28800</xdr:rowOff>
    </xdr:from>
    <xdr:to>
      <xdr:col>9</xdr:col>
      <xdr:colOff>1080360</xdr:colOff>
      <xdr:row>24</xdr:row>
      <xdr:rowOff>50040</xdr:rowOff>
    </xdr:to>
    <xdr:sp>
      <xdr:nvSpPr>
        <xdr:cNvPr id="47" name="TextShape 1"/>
        <xdr:cNvSpPr txBox="1"/>
      </xdr:nvSpPr>
      <xdr:spPr>
        <a:xfrm>
          <a:off x="8758080" y="52408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/10</a:t>
          </a: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9</xdr:col>
      <xdr:colOff>530280</xdr:colOff>
      <xdr:row>4</xdr:row>
      <xdr:rowOff>198360</xdr:rowOff>
    </xdr:from>
    <xdr:to>
      <xdr:col>9</xdr:col>
      <xdr:colOff>1070640</xdr:colOff>
      <xdr:row>6</xdr:row>
      <xdr:rowOff>63720</xdr:rowOff>
    </xdr:to>
    <xdr:sp>
      <xdr:nvSpPr>
        <xdr:cNvPr id="48" name="TextShape 1"/>
        <xdr:cNvSpPr txBox="1"/>
      </xdr:nvSpPr>
      <xdr:spPr>
        <a:xfrm>
          <a:off x="8748360" y="15976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550080</xdr:colOff>
      <xdr:row>9</xdr:row>
      <xdr:rowOff>189000</xdr:rowOff>
    </xdr:from>
    <xdr:to>
      <xdr:col>9</xdr:col>
      <xdr:colOff>1090440</xdr:colOff>
      <xdr:row>11</xdr:row>
      <xdr:rowOff>54360</xdr:rowOff>
    </xdr:to>
    <xdr:sp>
      <xdr:nvSpPr>
        <xdr:cNvPr id="49" name="TextShape 1"/>
        <xdr:cNvSpPr txBox="1"/>
      </xdr:nvSpPr>
      <xdr:spPr>
        <a:xfrm>
          <a:off x="8768160" y="25916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480600</xdr:colOff>
      <xdr:row>14</xdr:row>
      <xdr:rowOff>84960</xdr:rowOff>
    </xdr:from>
    <xdr:to>
      <xdr:col>9</xdr:col>
      <xdr:colOff>1020960</xdr:colOff>
      <xdr:row>15</xdr:row>
      <xdr:rowOff>151200</xdr:rowOff>
    </xdr:to>
    <xdr:sp>
      <xdr:nvSpPr>
        <xdr:cNvPr id="50" name="TextShape 1"/>
        <xdr:cNvSpPr txBox="1"/>
      </xdr:nvSpPr>
      <xdr:spPr>
        <a:xfrm>
          <a:off x="8698680" y="349092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/4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579600</xdr:colOff>
      <xdr:row>17</xdr:row>
      <xdr:rowOff>75960</xdr:rowOff>
    </xdr:from>
    <xdr:to>
      <xdr:col>9</xdr:col>
      <xdr:colOff>1119960</xdr:colOff>
      <xdr:row>18</xdr:row>
      <xdr:rowOff>141840</xdr:rowOff>
    </xdr:to>
    <xdr:sp>
      <xdr:nvSpPr>
        <xdr:cNvPr id="51" name="TextShape 1"/>
        <xdr:cNvSpPr txBox="1"/>
      </xdr:nvSpPr>
      <xdr:spPr>
        <a:xfrm>
          <a:off x="8797680" y="408384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520560</xdr:colOff>
      <xdr:row>20</xdr:row>
      <xdr:rowOff>66960</xdr:rowOff>
    </xdr:from>
    <xdr:to>
      <xdr:col>9</xdr:col>
      <xdr:colOff>1060920</xdr:colOff>
      <xdr:row>21</xdr:row>
      <xdr:rowOff>132840</xdr:rowOff>
    </xdr:to>
    <xdr:sp>
      <xdr:nvSpPr>
        <xdr:cNvPr id="52" name="TextShape 1"/>
        <xdr:cNvSpPr txBox="1"/>
      </xdr:nvSpPr>
      <xdr:spPr>
        <a:xfrm>
          <a:off x="8738640" y="467676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/1,5</a:t>
          </a:r>
          <a:endParaRPr b="0" lang="fr-FR" sz="1400" spc="-1" strike="noStrike">
            <a:latin typeface="Times New Roman"/>
          </a:endParaRPr>
        </a:p>
      </xdr:txBody>
    </xdr:sp>
    <xdr:clientData/>
  </xdr:twoCellAnchor>
  <xdr:twoCellAnchor editAs="absolute">
    <xdr:from>
      <xdr:col>9</xdr:col>
      <xdr:colOff>540000</xdr:colOff>
      <xdr:row>23</xdr:row>
      <xdr:rowOff>28800</xdr:rowOff>
    </xdr:from>
    <xdr:to>
      <xdr:col>9</xdr:col>
      <xdr:colOff>1080360</xdr:colOff>
      <xdr:row>24</xdr:row>
      <xdr:rowOff>50040</xdr:rowOff>
    </xdr:to>
    <xdr:sp>
      <xdr:nvSpPr>
        <xdr:cNvPr id="53" name="TextShape 1"/>
        <xdr:cNvSpPr txBox="1"/>
      </xdr:nvSpPr>
      <xdr:spPr>
        <a:xfrm>
          <a:off x="8758080" y="5240880"/>
          <a:ext cx="540360" cy="266760"/>
        </a:xfrm>
        <a:prstGeom prst="rect">
          <a:avLst/>
        </a:prstGeom>
        <a:noFill/>
        <a:ln>
          <a:noFill/>
        </a:ln>
      </xdr:spPr>
      <xdr:txBody>
        <a:bodyPr lIns="0" rIns="0" tIns="0" bIns="0"/>
        <a:p>
          <a:r>
            <a:rPr b="1" lang="fr-FR" sz="1400" spc="-1" strike="noStrike">
              <a:latin typeface="Times New Roman"/>
            </a:rPr>
            <a:t>/10</a:t>
          </a:r>
          <a:endParaRPr b="0" lang="fr-FR" sz="1400" spc="-1" strike="noStrike">
            <a:latin typeface="Times New Roman"/>
          </a:endParaRPr>
        </a:p>
      </xdr:txBody>
    </xdr:sp>
    <xdr:clientData/>
  </xdr:twoCellAnchor>
</xdr:wsDr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drawing" Target="../drawings/drawing8.x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drawing" Target="../drawings/drawing9.xml"/>
</Relationships>
</file>

<file path=xl/worksheets/_rels/sheet12.xml.rels><?xml version="1.0" encoding="UTF-8"?>
<Relationships xmlns="http://schemas.openxmlformats.org/package/2006/relationships"><Relationship Id="rId1" Type="http://schemas.openxmlformats.org/officeDocument/2006/relationships/drawing" Target="../drawings/drawing10.xml"/>
</Relationships>
</file>

<file path=xl/worksheets/_rels/sheet13.xml.rels><?xml version="1.0" encoding="UTF-8"?>
<Relationships xmlns="http://schemas.openxmlformats.org/package/2006/relationships"><Relationship Id="rId1" Type="http://schemas.openxmlformats.org/officeDocument/2006/relationships/drawing" Target="../drawings/drawing11.xml"/>
</Relationships>
</file>

<file path=xl/worksheets/_rels/sheet14.xml.rels><?xml version="1.0" encoding="UTF-8"?>
<Relationships xmlns="http://schemas.openxmlformats.org/package/2006/relationships"><Relationship Id="rId1" Type="http://schemas.openxmlformats.org/officeDocument/2006/relationships/drawing" Target="../drawings/drawing12.xml"/>
</Relationships>
</file>

<file path=xl/worksheets/_rels/sheet15.xml.rels><?xml version="1.0" encoding="UTF-8"?>
<Relationships xmlns="http://schemas.openxmlformats.org/package/2006/relationships"><Relationship Id="rId1" Type="http://schemas.openxmlformats.org/officeDocument/2006/relationships/drawing" Target="../drawings/drawing13.xml"/>
</Relationships>
</file>

<file path=xl/worksheets/_rels/sheet16.xml.rels><?xml version="1.0" encoding="UTF-8"?>
<Relationships xmlns="http://schemas.openxmlformats.org/package/2006/relationships"><Relationship Id="rId1" Type="http://schemas.openxmlformats.org/officeDocument/2006/relationships/drawing" Target="../drawings/drawing14.xml"/>
</Relationships>
</file>

<file path=xl/worksheets/_rels/sheet17.xml.rels><?xml version="1.0" encoding="UTF-8"?>
<Relationships xmlns="http://schemas.openxmlformats.org/package/2006/relationships"><Relationship Id="rId1" Type="http://schemas.openxmlformats.org/officeDocument/2006/relationships/drawing" Target="../drawings/drawing15.xml"/>
</Relationships>
</file>

<file path=xl/worksheets/_rels/sheet18.xml.rels><?xml version="1.0" encoding="UTF-8"?>
<Relationships xmlns="http://schemas.openxmlformats.org/package/2006/relationships"><Relationship Id="rId1" Type="http://schemas.openxmlformats.org/officeDocument/2006/relationships/drawing" Target="../drawings/drawing16.xml"/>
</Relationships>
</file>

<file path=xl/worksheets/_rels/sheet19.xml.rels><?xml version="1.0" encoding="UTF-8"?>
<Relationships xmlns="http://schemas.openxmlformats.org/package/2006/relationships"><Relationship Id="rId1" Type="http://schemas.openxmlformats.org/officeDocument/2006/relationships/drawing" Target="../drawings/drawing17.xml"/>
</Relationships>
</file>

<file path=xl/worksheets/_rels/sheet20.xml.rels><?xml version="1.0" encoding="UTF-8"?>
<Relationships xmlns="http://schemas.openxmlformats.org/package/2006/relationships"><Relationship Id="rId1" Type="http://schemas.openxmlformats.org/officeDocument/2006/relationships/drawing" Target="../drawings/drawing18.xml"/>
</Relationships>
</file>

<file path=xl/worksheets/_rels/sheet21.xml.rels><?xml version="1.0" encoding="UTF-8"?>
<Relationships xmlns="http://schemas.openxmlformats.org/package/2006/relationships"><Relationship Id="rId1" Type="http://schemas.openxmlformats.org/officeDocument/2006/relationships/drawing" Target="../drawings/drawing19.xml"/>
</Relationships>
</file>

<file path=xl/worksheets/_rels/sheet22.xml.rels><?xml version="1.0" encoding="UTF-8"?>
<Relationships xmlns="http://schemas.openxmlformats.org/package/2006/relationships"><Relationship Id="rId1" Type="http://schemas.openxmlformats.org/officeDocument/2006/relationships/drawing" Target="../drawings/drawing20.xml"/>
</Relationships>
</file>

<file path=xl/worksheets/_rels/sheet23.xml.rels><?xml version="1.0" encoding="UTF-8"?>
<Relationships xmlns="http://schemas.openxmlformats.org/package/2006/relationships"><Relationship Id="rId1" Type="http://schemas.openxmlformats.org/officeDocument/2006/relationships/drawing" Target="../drawings/drawing21.xml"/>
</Relationships>
</file>

<file path=xl/worksheets/_rels/sheet24.xml.rels><?xml version="1.0" encoding="UTF-8"?>
<Relationships xmlns="http://schemas.openxmlformats.org/package/2006/relationships"><Relationship Id="rId1" Type="http://schemas.openxmlformats.org/officeDocument/2006/relationships/drawing" Target="../drawings/drawing22.xml"/>
</Relationships>
</file>

<file path=xl/worksheets/_rels/sheet25.xml.rels><?xml version="1.0" encoding="UTF-8"?>
<Relationships xmlns="http://schemas.openxmlformats.org/package/2006/relationships"><Relationship Id="rId1" Type="http://schemas.openxmlformats.org/officeDocument/2006/relationships/drawing" Target="../drawings/drawing23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D3:D9"/>
  <sheetViews>
    <sheetView showFormulas="false" showGridLines="true" showRowColHeaders="true" showZeros="true" rightToLeft="false" tabSelected="true" showOutlineSymbols="true" defaultGridColor="true" view="normal" topLeftCell="D1" colorId="64" zoomScale="85" zoomScaleNormal="85" zoomScalePageLayoutView="100" workbookViewId="0">
      <selection pane="topLeft" activeCell="H18" activeCellId="0" sqref="H18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3" customFormat="false" ht="12.8" hidden="false" customHeight="false" outlineLevel="0" collapsed="false">
      <c r="D3" s="0" t="s">
        <v>0</v>
      </c>
    </row>
    <row r="5" customFormat="false" ht="12.8" hidden="false" customHeight="false" outlineLevel="0" collapsed="false">
      <c r="D5" s="0" t="s">
        <v>1</v>
      </c>
    </row>
    <row r="7" customFormat="false" ht="12.8" hidden="false" customHeight="false" outlineLevel="0" collapsed="false">
      <c r="D7" s="0" t="s">
        <v>2</v>
      </c>
    </row>
    <row r="9" customFormat="false" ht="12.8" hidden="false" customHeight="false" outlineLevel="0" collapsed="false">
      <c r="D9" s="0" t="s">
        <v>3</v>
      </c>
    </row>
  </sheetData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6.94"/>
    <col collapsed="false" customWidth="false" hidden="false" outlineLevel="0" max="5" min="3" style="0" width="11.52"/>
    <col collapsed="false" customWidth="true" hidden="false" outlineLevel="0" max="6" min="6" style="0" width="18.89"/>
    <col collapsed="false" customWidth="false" hidden="false" outlineLevel="0" max="9" min="7" style="0" width="11.52"/>
    <col collapsed="false" customWidth="true" hidden="false" outlineLevel="0" max="10" min="10" style="0" width="20.42"/>
    <col collapsed="false" customWidth="false" hidden="false" outlineLevel="0" max="1025" min="11" style="0" width="11.52"/>
  </cols>
  <sheetData>
    <row r="1" customFormat="false" ht="19.35" hidden="false" customHeight="false" outlineLevel="0" collapsed="false">
      <c r="A1" s="54" t="s">
        <v>90</v>
      </c>
      <c r="B1" s="54"/>
      <c r="C1" s="55" t="str">
        <f aca="false">LOOKUP(7,num,prenom)</f>
        <v>GRANDEL </v>
      </c>
      <c r="D1" s="55"/>
      <c r="E1" s="56" t="s">
        <v>91</v>
      </c>
      <c r="F1" s="56"/>
      <c r="G1" s="57" t="str">
        <f aca="false">LOOKUP(7,num,Noms)</f>
        <v>Amélie</v>
      </c>
      <c r="H1" s="57"/>
      <c r="I1" s="58"/>
      <c r="J1" s="59"/>
    </row>
    <row r="2" customFormat="false" ht="59.25" hidden="false" customHeight="false" outlineLevel="0" collapsed="false">
      <c r="A2" s="16" t="str">
        <f aca="false">grille_officiel!A1</f>
        <v>Question</v>
      </c>
      <c r="B2" s="16" t="str">
        <f aca="false">grille_officiel!B1</f>
        <v>Compétences</v>
      </c>
      <c r="C2" s="17" t="str">
        <f aca="false">grille_officiel!C1</f>
        <v>Appréciation du niveau d'acquisition Choisir 0, 1 ou 2</v>
      </c>
      <c r="F2" s="18" t="str">
        <f aca="false">grille_officiel!F1</f>
        <v>Compétences</v>
      </c>
      <c r="G2" s="18" t="str">
        <f aca="false">grille_officiel!G1</f>
        <v>Question</v>
      </c>
      <c r="H2" s="18" t="str">
        <f aca="false">grille_officiel!H1</f>
        <v>Codage</v>
      </c>
      <c r="I2" s="19" t="str">
        <f aca="false">grille_officiel!I1</f>
        <v>Points</v>
      </c>
      <c r="J2" s="20" t="str">
        <f aca="false">grille_officiel!J1</f>
        <v>Poids de la compétence</v>
      </c>
    </row>
    <row r="3" customFormat="false" ht="15.8" hidden="false" customHeight="false" outlineLevel="0" collapsed="false">
      <c r="A3" s="21" t="n">
        <f aca="false">grille_officiel!A2</f>
        <v>1</v>
      </c>
      <c r="B3" s="60" t="str">
        <f aca="false">grille_officiel!B2</f>
        <v>APP</v>
      </c>
      <c r="C3" s="23" t="n">
        <v>2</v>
      </c>
      <c r="F3" s="18"/>
      <c r="G3" s="18"/>
      <c r="H3" s="18"/>
      <c r="I3" s="19"/>
      <c r="J3" s="20"/>
    </row>
    <row r="4" customFormat="false" ht="15.8" hidden="false" customHeight="false" outlineLevel="0" collapsed="false">
      <c r="A4" s="21" t="n">
        <f aca="false">grille_officiel!A3</f>
        <v>2</v>
      </c>
      <c r="B4" s="60" t="str">
        <f aca="false">grille_officiel!B3</f>
        <v>REA</v>
      </c>
      <c r="C4" s="23" t="n">
        <v>2</v>
      </c>
      <c r="F4" s="24" t="str">
        <f aca="false">grille_officiel!F3</f>
        <v>S'approprier        APP</v>
      </c>
      <c r="G4" s="24" t="n">
        <f aca="false">grille_officiel!G3</f>
        <v>1</v>
      </c>
      <c r="H4" s="24" t="n">
        <f aca="false">C3</f>
        <v>2</v>
      </c>
      <c r="I4" s="25" t="n">
        <f aca="false">IF(H4=2,1,IF(H4=1,0.5,0))</f>
        <v>1</v>
      </c>
      <c r="J4" s="61" t="n">
        <f aca="false">(I4+I7)*1.5/2</f>
        <v>1.125</v>
      </c>
    </row>
    <row r="5" customFormat="false" ht="15.8" hidden="false" customHeight="false" outlineLevel="0" collapsed="false">
      <c r="A5" s="21" t="n">
        <f aca="false">grille_officiel!A4</f>
        <v>3</v>
      </c>
      <c r="B5" s="60" t="str">
        <f aca="false">grille_officiel!B4</f>
        <v>RAI</v>
      </c>
      <c r="C5" s="28" t="n">
        <v>2</v>
      </c>
      <c r="F5" s="24"/>
      <c r="G5" s="24"/>
      <c r="H5" s="24"/>
      <c r="I5" s="25" t="n">
        <f aca="false">IF(H5=2,1,IF(H5=1,0.5,0))</f>
        <v>0</v>
      </c>
      <c r="J5" s="61"/>
    </row>
    <row r="6" customFormat="false" ht="15.8" hidden="false" customHeight="false" outlineLevel="0" collapsed="false">
      <c r="A6" s="21"/>
      <c r="B6" s="60" t="str">
        <f aca="false">grille_officiel!B5</f>
        <v>COM</v>
      </c>
      <c r="C6" s="30" t="n">
        <v>2</v>
      </c>
      <c r="F6" s="24"/>
      <c r="G6" s="24"/>
      <c r="H6" s="24"/>
      <c r="I6" s="25" t="n">
        <f aca="false">IF(H6=2,1,IF(H6=1,0.5,0))</f>
        <v>0</v>
      </c>
      <c r="J6" s="61"/>
    </row>
    <row r="7" customFormat="false" ht="15.8" hidden="false" customHeight="false" outlineLevel="0" collapsed="false">
      <c r="A7" s="21" t="n">
        <f aca="false">grille_officiel!A6</f>
        <v>4</v>
      </c>
      <c r="B7" s="60" t="str">
        <f aca="false">grille_officiel!B6</f>
        <v>REA</v>
      </c>
      <c r="C7" s="28" t="n">
        <v>2</v>
      </c>
      <c r="F7" s="24"/>
      <c r="G7" s="31" t="n">
        <f aca="false">grille_officiel!G6</f>
        <v>9</v>
      </c>
      <c r="H7" s="31" t="n">
        <f aca="false">C16</f>
        <v>1</v>
      </c>
      <c r="I7" s="25" t="n">
        <f aca="false">IF(H7=2,1,IF(H7=1,0.5,0))</f>
        <v>0.5</v>
      </c>
      <c r="J7" s="61"/>
    </row>
    <row r="8" customFormat="false" ht="15.8" hidden="false" customHeight="false" outlineLevel="0" collapsed="false">
      <c r="A8" s="21"/>
      <c r="B8" s="60" t="str">
        <f aca="false">grille_officiel!B7</f>
        <v>VAL</v>
      </c>
      <c r="C8" s="30" t="n">
        <v>2</v>
      </c>
      <c r="F8" s="24"/>
      <c r="G8" s="31"/>
      <c r="H8" s="31"/>
      <c r="I8" s="25" t="n">
        <f aca="false">IF(H8=2,1,IF(H8=1,0.5,0))</f>
        <v>0</v>
      </c>
      <c r="J8" s="61"/>
    </row>
    <row r="9" customFormat="false" ht="15.8" hidden="false" customHeight="false" outlineLevel="0" collapsed="false">
      <c r="A9" s="32" t="n">
        <f aca="false">grille_officiel!A8</f>
        <v>5</v>
      </c>
      <c r="B9" s="60" t="str">
        <f aca="false">grille_officiel!B8</f>
        <v>REA</v>
      </c>
      <c r="C9" s="34" t="n">
        <v>2</v>
      </c>
      <c r="F9" s="24" t="str">
        <f aca="false">grille_officiel!F8</f>
        <v>Analyser, Raisonner ANA</v>
      </c>
      <c r="G9" s="35" t="n">
        <f aca="false">grille_officiel!G8</f>
        <v>3</v>
      </c>
      <c r="H9" s="35" t="n">
        <f aca="false">C5</f>
        <v>2</v>
      </c>
      <c r="I9" s="25" t="n">
        <f aca="false">IF(H9=2,1,IF(H9=1,0.5,0))</f>
        <v>1</v>
      </c>
      <c r="J9" s="62" t="n">
        <f aca="false">(I9+I11)*1.5/2</f>
        <v>1.125</v>
      </c>
    </row>
    <row r="10" customFormat="false" ht="15.8" hidden="false" customHeight="false" outlineLevel="0" collapsed="false">
      <c r="A10" s="37" t="n">
        <f aca="false">grille_officiel!A9</f>
        <v>6</v>
      </c>
      <c r="B10" s="60" t="str">
        <f aca="false">grille_officiel!B9</f>
        <v>REA</v>
      </c>
      <c r="C10" s="28" t="n">
        <v>2</v>
      </c>
      <c r="F10" s="24"/>
      <c r="G10" s="35"/>
      <c r="H10" s="35"/>
      <c r="I10" s="25" t="n">
        <f aca="false">IF(H10=2,1,IF(H10=1,0.5,0))</f>
        <v>0</v>
      </c>
      <c r="J10" s="62"/>
    </row>
    <row r="11" customFormat="false" ht="15.8" hidden="false" customHeight="false" outlineLevel="0" collapsed="false">
      <c r="A11" s="37"/>
      <c r="B11" s="60" t="str">
        <f aca="false">grille_officiel!B10</f>
        <v>COM</v>
      </c>
      <c r="C11" s="30" t="n">
        <v>2</v>
      </c>
      <c r="F11" s="24"/>
      <c r="G11" s="38" t="n">
        <f aca="false">grille_officiel!G10</f>
        <v>8</v>
      </c>
      <c r="H11" s="38" t="n">
        <f aca="false">C14</f>
        <v>1</v>
      </c>
      <c r="I11" s="25" t="n">
        <f aca="false">IF(H11=2,1,IF(H11=1,0.5,0))</f>
        <v>0.5</v>
      </c>
      <c r="J11" s="62"/>
    </row>
    <row r="12" customFormat="false" ht="15.8" hidden="false" customHeight="false" outlineLevel="0" collapsed="false">
      <c r="A12" s="37" t="n">
        <f aca="false">grille_officiel!A11</f>
        <v>7</v>
      </c>
      <c r="B12" s="60" t="str">
        <f aca="false">grille_officiel!B11</f>
        <v>VAL</v>
      </c>
      <c r="C12" s="28" t="n">
        <v>2</v>
      </c>
      <c r="F12" s="24"/>
      <c r="G12" s="38"/>
      <c r="H12" s="38"/>
      <c r="I12" s="25" t="n">
        <f aca="false">IF(H12=2,1,IF(H12=1,0.5,0))</f>
        <v>0</v>
      </c>
      <c r="J12" s="62"/>
    </row>
    <row r="13" customFormat="false" ht="15.8" hidden="false" customHeight="false" outlineLevel="0" collapsed="false">
      <c r="A13" s="37"/>
      <c r="B13" s="60" t="str">
        <f aca="false">grille_officiel!B12</f>
        <v>COM</v>
      </c>
      <c r="C13" s="30" t="n">
        <v>2</v>
      </c>
      <c r="F13" s="24"/>
      <c r="G13" s="38"/>
      <c r="H13" s="38"/>
      <c r="I13" s="25" t="n">
        <f aca="false">IF(H13=2,1,IF(H13=1,0.5,0))</f>
        <v>0</v>
      </c>
      <c r="J13" s="62"/>
    </row>
    <row r="14" customFormat="false" ht="15.8" hidden="false" customHeight="false" outlineLevel="0" collapsed="false">
      <c r="A14" s="37" t="n">
        <f aca="false">grille_officiel!A13</f>
        <v>8</v>
      </c>
      <c r="B14" s="60" t="str">
        <f aca="false">grille_officiel!B13</f>
        <v>RAI</v>
      </c>
      <c r="C14" s="28" t="n">
        <v>1</v>
      </c>
      <c r="F14" s="24" t="str">
        <f aca="false">grille_officiel!F13</f>
        <v>Réaliser             REA</v>
      </c>
      <c r="G14" s="63" t="n">
        <f aca="false">grille_officiel!G13</f>
        <v>2</v>
      </c>
      <c r="H14" s="35" t="n">
        <f aca="false">C4</f>
        <v>2</v>
      </c>
      <c r="I14" s="25" t="n">
        <f aca="false">IF(H14=2,1,IF(H14=1,0.5,0))</f>
        <v>1</v>
      </c>
      <c r="J14" s="62" t="n">
        <f aca="false">I14+I15+I16+I17</f>
        <v>4</v>
      </c>
    </row>
    <row r="15" customFormat="false" ht="15.8" hidden="false" customHeight="false" outlineLevel="0" collapsed="false">
      <c r="A15" s="37"/>
      <c r="B15" s="60" t="str">
        <f aca="false">grille_officiel!B14</f>
        <v>COM</v>
      </c>
      <c r="C15" s="30" t="n">
        <v>0</v>
      </c>
      <c r="F15" s="24"/>
      <c r="G15" s="63" t="n">
        <f aca="false">grille_officiel!G14</f>
        <v>4</v>
      </c>
      <c r="H15" s="40" t="n">
        <f aca="false">C7</f>
        <v>2</v>
      </c>
      <c r="I15" s="25" t="n">
        <f aca="false">IF(H15=2,1,IF(H15=1,0.5,0))</f>
        <v>1</v>
      </c>
      <c r="J15" s="62"/>
    </row>
    <row r="16" customFormat="false" ht="15.8" hidden="false" customHeight="false" outlineLevel="0" collapsed="false">
      <c r="A16" s="21" t="n">
        <f aca="false">grille_officiel!A15</f>
        <v>9</v>
      </c>
      <c r="B16" s="60" t="str">
        <f aca="false">grille_officiel!B15</f>
        <v>APP</v>
      </c>
      <c r="C16" s="23" t="n">
        <v>1</v>
      </c>
      <c r="F16" s="24"/>
      <c r="G16" s="63" t="n">
        <f aca="false">grille_officiel!G15</f>
        <v>5</v>
      </c>
      <c r="H16" s="40" t="n">
        <f aca="false">C9</f>
        <v>2</v>
      </c>
      <c r="I16" s="25" t="n">
        <f aca="false">IF(H16=2,1,IF(H16=1,0.5,0))</f>
        <v>1</v>
      </c>
      <c r="J16" s="62"/>
    </row>
    <row r="17" customFormat="false" ht="15.8" hidden="false" customHeight="false" outlineLevel="0" collapsed="false">
      <c r="A17" s="41"/>
      <c r="B17" s="42"/>
      <c r="C17" s="43"/>
      <c r="F17" s="24"/>
      <c r="G17" s="63" t="n">
        <f aca="false">grille_officiel!G16</f>
        <v>6</v>
      </c>
      <c r="H17" s="40" t="n">
        <f aca="false">C10</f>
        <v>2</v>
      </c>
      <c r="I17" s="25" t="n">
        <f aca="false">IF(H17=2,1,IF(H17=1,0.5,0))</f>
        <v>1</v>
      </c>
      <c r="J17" s="62"/>
    </row>
    <row r="18" customFormat="false" ht="15.8" hidden="false" customHeight="false" outlineLevel="0" collapsed="false">
      <c r="A18" s="44"/>
      <c r="B18" s="44"/>
      <c r="C18" s="43"/>
      <c r="F18" s="24" t="str">
        <f aca="false">grille_officiel!F17</f>
        <v>Valider               VAL</v>
      </c>
      <c r="G18" s="63" t="n">
        <f aca="false">grille_officiel!G17</f>
        <v>4</v>
      </c>
      <c r="H18" s="35" t="n">
        <f aca="false">C8</f>
        <v>2</v>
      </c>
      <c r="I18" s="25" t="n">
        <f aca="false">IF(H18=2,1,IF(H18=1,0.5,0))</f>
        <v>1</v>
      </c>
      <c r="J18" s="64" t="n">
        <f aca="false">(I18+I19)*1.5/2</f>
        <v>1.5</v>
      </c>
    </row>
    <row r="19" customFormat="false" ht="15.8" hidden="false" customHeight="false" outlineLevel="0" collapsed="false">
      <c r="A19" s="44"/>
      <c r="B19" s="44"/>
      <c r="C19" s="43"/>
      <c r="F19" s="24"/>
      <c r="G19" s="63" t="n">
        <f aca="false">grille_officiel!G18</f>
        <v>7</v>
      </c>
      <c r="H19" s="40" t="n">
        <f aca="false">C12</f>
        <v>2</v>
      </c>
      <c r="I19" s="25" t="n">
        <f aca="false">IF(H19=2,1,IF(H19=1,0.5,0))</f>
        <v>1</v>
      </c>
      <c r="J19" s="64"/>
    </row>
    <row r="20" customFormat="false" ht="15.8" hidden="false" customHeight="false" outlineLevel="0" collapsed="false">
      <c r="A20" s="65" t="s">
        <v>92</v>
      </c>
      <c r="B20" s="65"/>
      <c r="C20" s="43"/>
      <c r="F20" s="24" t="str">
        <f aca="false">grille_officiel!F19</f>
        <v>Communiquer      COM</v>
      </c>
      <c r="G20" s="63" t="n">
        <f aca="false">grille_officiel!G19</f>
        <v>3</v>
      </c>
      <c r="H20" s="35" t="n">
        <f aca="false">C6</f>
        <v>2</v>
      </c>
      <c r="I20" s="25" t="n">
        <f aca="false">IF(H20=2,1,IF(H20=1,0.5,0))</f>
        <v>1</v>
      </c>
      <c r="J20" s="64" t="n">
        <f aca="false">(I20+I21+I22+I23)*1.5/4</f>
        <v>1.125</v>
      </c>
    </row>
    <row r="21" customFormat="false" ht="15.8" hidden="false" customHeight="false" outlineLevel="0" collapsed="false">
      <c r="A21" s="44"/>
      <c r="B21" s="44"/>
      <c r="C21" s="43"/>
      <c r="F21" s="24"/>
      <c r="G21" s="63" t="n">
        <f aca="false">grille_officiel!G20</f>
        <v>6</v>
      </c>
      <c r="H21" s="40" t="n">
        <f aca="false">C11</f>
        <v>2</v>
      </c>
      <c r="I21" s="25" t="n">
        <f aca="false">IF(H21=2,1,IF(H21=1,0.5,0))</f>
        <v>1</v>
      </c>
      <c r="J21" s="64"/>
    </row>
    <row r="22" customFormat="false" ht="15.8" hidden="false" customHeight="false" outlineLevel="0" collapsed="false">
      <c r="A22" s="44"/>
      <c r="B22" s="44"/>
      <c r="C22" s="43"/>
      <c r="F22" s="24"/>
      <c r="G22" s="63" t="n">
        <f aca="false">grille_officiel!G21</f>
        <v>7</v>
      </c>
      <c r="H22" s="40" t="n">
        <f aca="false">C13</f>
        <v>2</v>
      </c>
      <c r="I22" s="25" t="n">
        <f aca="false">IF(H22=2,1,IF(H22=1,0.5,0))</f>
        <v>1</v>
      </c>
      <c r="J22" s="64"/>
    </row>
    <row r="23" customFormat="false" ht="15.8" hidden="false" customHeight="false" outlineLevel="0" collapsed="false">
      <c r="A23" s="44"/>
      <c r="B23" s="44"/>
      <c r="C23" s="43"/>
      <c r="F23" s="24"/>
      <c r="G23" s="63" t="n">
        <f aca="false">grille_officiel!G22</f>
        <v>8</v>
      </c>
      <c r="H23" s="38" t="n">
        <f aca="false">C15</f>
        <v>0</v>
      </c>
      <c r="I23" s="25" t="n">
        <f aca="false">IF(H23=2,1,IF(H23=1,0.5,0))</f>
        <v>0</v>
      </c>
      <c r="J23" s="64"/>
    </row>
    <row r="24" customFormat="false" ht="19.35" hidden="false" customHeight="false" outlineLevel="0" collapsed="false">
      <c r="A24" s="44"/>
      <c r="B24" s="44"/>
      <c r="C24" s="43"/>
      <c r="H24" s="47" t="s">
        <v>89</v>
      </c>
      <c r="I24" s="48" t="n">
        <f aca="false">J24</f>
        <v>8.875</v>
      </c>
      <c r="J24" s="66" t="n">
        <f aca="false">J4+J9+J14+J18+J20</f>
        <v>8.875</v>
      </c>
    </row>
  </sheetData>
  <mergeCells count="36">
    <mergeCell ref="A1:B1"/>
    <mergeCell ref="C1:D1"/>
    <mergeCell ref="E1:F1"/>
    <mergeCell ref="F2:F3"/>
    <mergeCell ref="G2:G3"/>
    <mergeCell ref="H2:H3"/>
    <mergeCell ref="I2:I3"/>
    <mergeCell ref="J2:J3"/>
    <mergeCell ref="F4:F8"/>
    <mergeCell ref="G4:G6"/>
    <mergeCell ref="H4:H6"/>
    <mergeCell ref="I4:I6"/>
    <mergeCell ref="J4:J8"/>
    <mergeCell ref="A5:A6"/>
    <mergeCell ref="A7:A8"/>
    <mergeCell ref="G7:G8"/>
    <mergeCell ref="H7:H8"/>
    <mergeCell ref="I7:I8"/>
    <mergeCell ref="F9:F13"/>
    <mergeCell ref="G9:G10"/>
    <mergeCell ref="H9:H10"/>
    <mergeCell ref="I9:I10"/>
    <mergeCell ref="J9:J13"/>
    <mergeCell ref="A10:A11"/>
    <mergeCell ref="G11:G13"/>
    <mergeCell ref="H11:H13"/>
    <mergeCell ref="I11:I13"/>
    <mergeCell ref="A12:A13"/>
    <mergeCell ref="A14:A15"/>
    <mergeCell ref="F14:F17"/>
    <mergeCell ref="J14:J17"/>
    <mergeCell ref="F18:F19"/>
    <mergeCell ref="J18:J19"/>
    <mergeCell ref="A20:B20"/>
    <mergeCell ref="F20:F23"/>
    <mergeCell ref="J20:J23"/>
  </mergeCells>
  <dataValidations count="1">
    <dataValidation allowBlank="true" operator="equal" showDropDown="false" showErrorMessage="true" showInputMessage="false" sqref="C3:C16" type="list">
      <formula1>"0,1,2"</formula1>
      <formula2>0</formula2>
    </dataValidation>
  </dataValidations>
  <hyperlinks>
    <hyperlink ref="A20" location="liste_eleve" display="#abs_ retard"/>
  </hyperlink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6.94"/>
    <col collapsed="false" customWidth="false" hidden="false" outlineLevel="0" max="5" min="3" style="0" width="11.52"/>
    <col collapsed="false" customWidth="true" hidden="false" outlineLevel="0" max="6" min="6" style="0" width="18.89"/>
    <col collapsed="false" customWidth="false" hidden="false" outlineLevel="0" max="9" min="7" style="0" width="11.52"/>
    <col collapsed="false" customWidth="true" hidden="false" outlineLevel="0" max="10" min="10" style="0" width="18.47"/>
    <col collapsed="false" customWidth="false" hidden="false" outlineLevel="0" max="1025" min="11" style="0" width="11.52"/>
  </cols>
  <sheetData>
    <row r="1" customFormat="false" ht="19.35" hidden="false" customHeight="false" outlineLevel="0" collapsed="false">
      <c r="A1" s="54" t="s">
        <v>90</v>
      </c>
      <c r="B1" s="54"/>
      <c r="C1" s="55" t="str">
        <f aca="false">LOOKUP(8,num,prenom)</f>
        <v>LAMY-CHAPPUIS</v>
      </c>
      <c r="D1" s="55"/>
      <c r="E1" s="56" t="s">
        <v>91</v>
      </c>
      <c r="F1" s="56"/>
      <c r="G1" s="57" t="str">
        <f aca="false">LOOKUP(8,num,Noms)</f>
        <v>Ilia</v>
      </c>
      <c r="H1" s="57"/>
      <c r="I1" s="58"/>
      <c r="J1" s="59"/>
    </row>
    <row r="2" customFormat="false" ht="59.25" hidden="false" customHeight="false" outlineLevel="0" collapsed="false">
      <c r="A2" s="16" t="str">
        <f aca="false">grille_officiel!A1</f>
        <v>Question</v>
      </c>
      <c r="B2" s="16" t="str">
        <f aca="false">grille_officiel!B1</f>
        <v>Compétences</v>
      </c>
      <c r="C2" s="17" t="str">
        <f aca="false">grille_officiel!C1</f>
        <v>Appréciation du niveau d'acquisition Choisir 0, 1 ou 2</v>
      </c>
      <c r="F2" s="18" t="str">
        <f aca="false">grille_officiel!F1</f>
        <v>Compétences</v>
      </c>
      <c r="G2" s="18" t="str">
        <f aca="false">grille_officiel!G1</f>
        <v>Question</v>
      </c>
      <c r="H2" s="18" t="str">
        <f aca="false">grille_officiel!H1</f>
        <v>Codage</v>
      </c>
      <c r="I2" s="19" t="str">
        <f aca="false">grille_officiel!I1</f>
        <v>Points</v>
      </c>
      <c r="J2" s="20" t="str">
        <f aca="false">grille_officiel!J1</f>
        <v>Poids de la compétence</v>
      </c>
    </row>
    <row r="3" customFormat="false" ht="15.8" hidden="false" customHeight="false" outlineLevel="0" collapsed="false">
      <c r="A3" s="21" t="n">
        <f aca="false">grille_officiel!A2</f>
        <v>1</v>
      </c>
      <c r="B3" s="60" t="str">
        <f aca="false">grille_officiel!B2</f>
        <v>APP</v>
      </c>
      <c r="C3" s="23" t="n">
        <v>1</v>
      </c>
      <c r="F3" s="18"/>
      <c r="G3" s="18"/>
      <c r="H3" s="18"/>
      <c r="I3" s="19"/>
      <c r="J3" s="20"/>
    </row>
    <row r="4" customFormat="false" ht="15.8" hidden="false" customHeight="false" outlineLevel="0" collapsed="false">
      <c r="A4" s="21" t="n">
        <f aca="false">grille_officiel!A3</f>
        <v>2</v>
      </c>
      <c r="B4" s="60" t="str">
        <f aca="false">grille_officiel!B3</f>
        <v>REA</v>
      </c>
      <c r="C4" s="23" t="n">
        <v>2</v>
      </c>
      <c r="F4" s="24" t="str">
        <f aca="false">grille_officiel!F3</f>
        <v>S'approprier        APP</v>
      </c>
      <c r="G4" s="24" t="n">
        <f aca="false">grille_officiel!G3</f>
        <v>1</v>
      </c>
      <c r="H4" s="24" t="n">
        <f aca="false">C3</f>
        <v>1</v>
      </c>
      <c r="I4" s="25" t="n">
        <f aca="false">IF(H4=2,1,IF(H4=1,0.5,0))</f>
        <v>0.5</v>
      </c>
      <c r="J4" s="61" t="n">
        <f aca="false">(I4+I7)*1.5/2</f>
        <v>0.75</v>
      </c>
    </row>
    <row r="5" customFormat="false" ht="15.8" hidden="false" customHeight="false" outlineLevel="0" collapsed="false">
      <c r="A5" s="21" t="n">
        <f aca="false">grille_officiel!A4</f>
        <v>3</v>
      </c>
      <c r="B5" s="60" t="str">
        <f aca="false">grille_officiel!B4</f>
        <v>RAI</v>
      </c>
      <c r="C5" s="28" t="n">
        <v>2</v>
      </c>
      <c r="F5" s="24"/>
      <c r="G5" s="24"/>
      <c r="H5" s="24"/>
      <c r="I5" s="25" t="n">
        <f aca="false">IF(H5=2,1,IF(H5=1,0.5,0))</f>
        <v>0</v>
      </c>
      <c r="J5" s="61"/>
    </row>
    <row r="6" customFormat="false" ht="15.8" hidden="false" customHeight="false" outlineLevel="0" collapsed="false">
      <c r="A6" s="21"/>
      <c r="B6" s="60" t="str">
        <f aca="false">grille_officiel!B5</f>
        <v>COM</v>
      </c>
      <c r="C6" s="30" t="n">
        <v>0</v>
      </c>
      <c r="F6" s="24"/>
      <c r="G6" s="24"/>
      <c r="H6" s="24"/>
      <c r="I6" s="25" t="n">
        <f aca="false">IF(H6=2,1,IF(H6=1,0.5,0))</f>
        <v>0</v>
      </c>
      <c r="J6" s="61"/>
    </row>
    <row r="7" customFormat="false" ht="15.8" hidden="false" customHeight="false" outlineLevel="0" collapsed="false">
      <c r="A7" s="21" t="n">
        <f aca="false">grille_officiel!A6</f>
        <v>4</v>
      </c>
      <c r="B7" s="60" t="str">
        <f aca="false">grille_officiel!B6</f>
        <v>REA</v>
      </c>
      <c r="C7" s="28" t="n">
        <v>0</v>
      </c>
      <c r="F7" s="24"/>
      <c r="G7" s="31" t="n">
        <f aca="false">grille_officiel!G6</f>
        <v>9</v>
      </c>
      <c r="H7" s="31" t="n">
        <f aca="false">C16</f>
        <v>1</v>
      </c>
      <c r="I7" s="25" t="n">
        <f aca="false">IF(H7=2,1,IF(H7=1,0.5,0))</f>
        <v>0.5</v>
      </c>
      <c r="J7" s="61"/>
    </row>
    <row r="8" customFormat="false" ht="15.8" hidden="false" customHeight="false" outlineLevel="0" collapsed="false">
      <c r="A8" s="21"/>
      <c r="B8" s="60" t="str">
        <f aca="false">grille_officiel!B7</f>
        <v>VAL</v>
      </c>
      <c r="C8" s="30" t="n">
        <v>0</v>
      </c>
      <c r="F8" s="24"/>
      <c r="G8" s="31"/>
      <c r="H8" s="31"/>
      <c r="I8" s="25" t="n">
        <f aca="false">IF(H8=2,1,IF(H8=1,0.5,0))</f>
        <v>0</v>
      </c>
      <c r="J8" s="61"/>
    </row>
    <row r="9" customFormat="false" ht="15.8" hidden="false" customHeight="false" outlineLevel="0" collapsed="false">
      <c r="A9" s="32" t="n">
        <f aca="false">grille_officiel!A8</f>
        <v>5</v>
      </c>
      <c r="B9" s="60" t="str">
        <f aca="false">grille_officiel!B8</f>
        <v>REA</v>
      </c>
      <c r="C9" s="34" t="n">
        <v>1</v>
      </c>
      <c r="F9" s="24" t="str">
        <f aca="false">grille_officiel!F8</f>
        <v>Analyser, Raisonner ANA</v>
      </c>
      <c r="G9" s="35" t="n">
        <f aca="false">grille_officiel!G8</f>
        <v>3</v>
      </c>
      <c r="H9" s="35" t="n">
        <f aca="false">C5</f>
        <v>2</v>
      </c>
      <c r="I9" s="25" t="n">
        <f aca="false">IF(H9=2,1,IF(H9=1,0.5,0))</f>
        <v>1</v>
      </c>
      <c r="J9" s="62" t="n">
        <f aca="false">(I9+I11)*1.5/2</f>
        <v>1.125</v>
      </c>
    </row>
    <row r="10" customFormat="false" ht="15.8" hidden="false" customHeight="false" outlineLevel="0" collapsed="false">
      <c r="A10" s="37" t="n">
        <f aca="false">grille_officiel!A9</f>
        <v>6</v>
      </c>
      <c r="B10" s="60" t="str">
        <f aca="false">grille_officiel!B9</f>
        <v>REA</v>
      </c>
      <c r="C10" s="28" t="n">
        <v>0</v>
      </c>
      <c r="F10" s="24"/>
      <c r="G10" s="35"/>
      <c r="H10" s="35"/>
      <c r="I10" s="25" t="n">
        <f aca="false">IF(H10=2,1,IF(H10=1,0.5,0))</f>
        <v>0</v>
      </c>
      <c r="J10" s="62"/>
    </row>
    <row r="11" customFormat="false" ht="15.8" hidden="false" customHeight="false" outlineLevel="0" collapsed="false">
      <c r="A11" s="37"/>
      <c r="B11" s="60" t="str">
        <f aca="false">grille_officiel!B10</f>
        <v>COM</v>
      </c>
      <c r="C11" s="30" t="n">
        <v>0</v>
      </c>
      <c r="F11" s="24"/>
      <c r="G11" s="38" t="n">
        <f aca="false">grille_officiel!G10</f>
        <v>8</v>
      </c>
      <c r="H11" s="38" t="n">
        <f aca="false">C14</f>
        <v>1</v>
      </c>
      <c r="I11" s="25" t="n">
        <f aca="false">IF(H11=2,1,IF(H11=1,0.5,0))</f>
        <v>0.5</v>
      </c>
      <c r="J11" s="62"/>
    </row>
    <row r="12" customFormat="false" ht="15.8" hidden="false" customHeight="false" outlineLevel="0" collapsed="false">
      <c r="A12" s="37" t="n">
        <f aca="false">grille_officiel!A11</f>
        <v>7</v>
      </c>
      <c r="B12" s="60" t="str">
        <f aca="false">grille_officiel!B11</f>
        <v>VAL</v>
      </c>
      <c r="C12" s="28" t="n">
        <v>0</v>
      </c>
      <c r="F12" s="24"/>
      <c r="G12" s="38"/>
      <c r="H12" s="38"/>
      <c r="I12" s="25" t="n">
        <f aca="false">IF(H12=2,1,IF(H12=1,0.5,0))</f>
        <v>0</v>
      </c>
      <c r="J12" s="62"/>
    </row>
    <row r="13" customFormat="false" ht="15.8" hidden="false" customHeight="false" outlineLevel="0" collapsed="false">
      <c r="A13" s="37"/>
      <c r="B13" s="60" t="str">
        <f aca="false">grille_officiel!B12</f>
        <v>COM</v>
      </c>
      <c r="C13" s="30" t="n">
        <v>0</v>
      </c>
      <c r="F13" s="24"/>
      <c r="G13" s="38"/>
      <c r="H13" s="38"/>
      <c r="I13" s="25" t="n">
        <f aca="false">IF(H13=2,1,IF(H13=1,0.5,0))</f>
        <v>0</v>
      </c>
      <c r="J13" s="62"/>
    </row>
    <row r="14" customFormat="false" ht="15.8" hidden="false" customHeight="false" outlineLevel="0" collapsed="false">
      <c r="A14" s="37" t="n">
        <f aca="false">grille_officiel!A13</f>
        <v>8</v>
      </c>
      <c r="B14" s="60" t="str">
        <f aca="false">grille_officiel!B13</f>
        <v>RAI</v>
      </c>
      <c r="C14" s="28" t="n">
        <v>1</v>
      </c>
      <c r="F14" s="24" t="str">
        <f aca="false">grille_officiel!F13</f>
        <v>Réaliser             REA</v>
      </c>
      <c r="G14" s="63" t="n">
        <f aca="false">grille_officiel!G13</f>
        <v>2</v>
      </c>
      <c r="H14" s="35" t="n">
        <f aca="false">C4</f>
        <v>2</v>
      </c>
      <c r="I14" s="25" t="n">
        <f aca="false">IF(H14=2,1,IF(H14=1,0.5,0))</f>
        <v>1</v>
      </c>
      <c r="J14" s="62" t="n">
        <f aca="false">I14+I15+I16+I17</f>
        <v>1.5</v>
      </c>
    </row>
    <row r="15" customFormat="false" ht="15.8" hidden="false" customHeight="false" outlineLevel="0" collapsed="false">
      <c r="A15" s="37"/>
      <c r="B15" s="60" t="str">
        <f aca="false">grille_officiel!B14</f>
        <v>COM</v>
      </c>
      <c r="C15" s="30" t="n">
        <v>0</v>
      </c>
      <c r="F15" s="24"/>
      <c r="G15" s="63" t="n">
        <f aca="false">grille_officiel!G14</f>
        <v>4</v>
      </c>
      <c r="H15" s="40" t="n">
        <f aca="false">C7</f>
        <v>0</v>
      </c>
      <c r="I15" s="25" t="n">
        <f aca="false">IF(H15=2,1,IF(H15=1,0.5,0))</f>
        <v>0</v>
      </c>
      <c r="J15" s="62"/>
    </row>
    <row r="16" customFormat="false" ht="15.8" hidden="false" customHeight="false" outlineLevel="0" collapsed="false">
      <c r="A16" s="21" t="n">
        <f aca="false">grille_officiel!A15</f>
        <v>9</v>
      </c>
      <c r="B16" s="60" t="str">
        <f aca="false">grille_officiel!B15</f>
        <v>APP</v>
      </c>
      <c r="C16" s="23" t="n">
        <v>1</v>
      </c>
      <c r="F16" s="24"/>
      <c r="G16" s="63" t="n">
        <f aca="false">grille_officiel!G15</f>
        <v>5</v>
      </c>
      <c r="H16" s="40" t="n">
        <f aca="false">C9</f>
        <v>1</v>
      </c>
      <c r="I16" s="25" t="n">
        <f aca="false">IF(H16=2,1,IF(H16=1,0.5,0))</f>
        <v>0.5</v>
      </c>
      <c r="J16" s="62"/>
    </row>
    <row r="17" customFormat="false" ht="15.8" hidden="false" customHeight="false" outlineLevel="0" collapsed="false">
      <c r="A17" s="41"/>
      <c r="B17" s="42"/>
      <c r="C17" s="43"/>
      <c r="F17" s="24"/>
      <c r="G17" s="63" t="n">
        <f aca="false">grille_officiel!G16</f>
        <v>6</v>
      </c>
      <c r="H17" s="40" t="n">
        <f aca="false">C10</f>
        <v>0</v>
      </c>
      <c r="I17" s="25" t="n">
        <f aca="false">IF(H17=2,1,IF(H17=1,0.5,0))</f>
        <v>0</v>
      </c>
      <c r="J17" s="62"/>
    </row>
    <row r="18" customFormat="false" ht="15.8" hidden="false" customHeight="false" outlineLevel="0" collapsed="false">
      <c r="A18" s="44"/>
      <c r="B18" s="44"/>
      <c r="C18" s="43"/>
      <c r="F18" s="24" t="str">
        <f aca="false">grille_officiel!F17</f>
        <v>Valider               VAL</v>
      </c>
      <c r="G18" s="63" t="n">
        <f aca="false">grille_officiel!G17</f>
        <v>4</v>
      </c>
      <c r="H18" s="35" t="n">
        <f aca="false">C8</f>
        <v>0</v>
      </c>
      <c r="I18" s="25" t="n">
        <f aca="false">IF(H18=2,1,IF(H18=1,0.5,0))</f>
        <v>0</v>
      </c>
      <c r="J18" s="64" t="n">
        <f aca="false">(I18+I19)*1.5/2</f>
        <v>0</v>
      </c>
    </row>
    <row r="19" customFormat="false" ht="15.8" hidden="false" customHeight="false" outlineLevel="0" collapsed="false">
      <c r="A19" s="44"/>
      <c r="B19" s="44"/>
      <c r="C19" s="43"/>
      <c r="F19" s="24"/>
      <c r="G19" s="63" t="n">
        <f aca="false">grille_officiel!G18</f>
        <v>7</v>
      </c>
      <c r="H19" s="40" t="n">
        <f aca="false">C12</f>
        <v>0</v>
      </c>
      <c r="I19" s="25" t="n">
        <f aca="false">IF(H19=2,1,IF(H19=1,0.5,0))</f>
        <v>0</v>
      </c>
      <c r="J19" s="64"/>
    </row>
    <row r="20" customFormat="false" ht="15.8" hidden="false" customHeight="false" outlineLevel="0" collapsed="false">
      <c r="A20" s="44"/>
      <c r="B20" s="44"/>
      <c r="C20" s="43"/>
      <c r="F20" s="24" t="str">
        <f aca="false">grille_officiel!F19</f>
        <v>Communiquer      COM</v>
      </c>
      <c r="G20" s="63" t="n">
        <f aca="false">grille_officiel!G19</f>
        <v>3</v>
      </c>
      <c r="H20" s="35" t="n">
        <f aca="false">C6</f>
        <v>0</v>
      </c>
      <c r="I20" s="25" t="n">
        <f aca="false">IF(H20=2,1,IF(H20=1,0.5,0))</f>
        <v>0</v>
      </c>
      <c r="J20" s="64" t="n">
        <f aca="false">(I20+I21+I22+I23)*1.5/4</f>
        <v>0</v>
      </c>
    </row>
    <row r="21" customFormat="false" ht="15.8" hidden="false" customHeight="false" outlineLevel="0" collapsed="false">
      <c r="A21" s="65" t="s">
        <v>92</v>
      </c>
      <c r="B21" s="65"/>
      <c r="C21" s="43"/>
      <c r="F21" s="24"/>
      <c r="G21" s="63" t="n">
        <f aca="false">grille_officiel!G20</f>
        <v>6</v>
      </c>
      <c r="H21" s="40" t="n">
        <f aca="false">C11</f>
        <v>0</v>
      </c>
      <c r="I21" s="25" t="n">
        <f aca="false">IF(H21=2,1,IF(H21=1,0.5,0))</f>
        <v>0</v>
      </c>
      <c r="J21" s="64"/>
    </row>
    <row r="22" customFormat="false" ht="15.8" hidden="false" customHeight="false" outlineLevel="0" collapsed="false">
      <c r="A22" s="44"/>
      <c r="B22" s="44"/>
      <c r="C22" s="43"/>
      <c r="F22" s="24"/>
      <c r="G22" s="63" t="n">
        <f aca="false">grille_officiel!G21</f>
        <v>7</v>
      </c>
      <c r="H22" s="40" t="n">
        <f aca="false">C13</f>
        <v>0</v>
      </c>
      <c r="I22" s="25" t="n">
        <f aca="false">IF(H22=2,1,IF(H22=1,0.5,0))</f>
        <v>0</v>
      </c>
      <c r="J22" s="64"/>
    </row>
    <row r="23" customFormat="false" ht="15.8" hidden="false" customHeight="false" outlineLevel="0" collapsed="false">
      <c r="A23" s="44"/>
      <c r="B23" s="44"/>
      <c r="C23" s="43"/>
      <c r="F23" s="24"/>
      <c r="G23" s="63" t="n">
        <f aca="false">grille_officiel!G22</f>
        <v>8</v>
      </c>
      <c r="H23" s="38" t="n">
        <f aca="false">C15</f>
        <v>0</v>
      </c>
      <c r="I23" s="25" t="n">
        <f aca="false">IF(H23=2,1,IF(H23=1,0.5,0))</f>
        <v>0</v>
      </c>
      <c r="J23" s="64"/>
    </row>
    <row r="24" customFormat="false" ht="19.35" hidden="false" customHeight="false" outlineLevel="0" collapsed="false">
      <c r="A24" s="44"/>
      <c r="B24" s="44"/>
      <c r="C24" s="43"/>
      <c r="H24" s="47" t="s">
        <v>89</v>
      </c>
      <c r="I24" s="48" t="n">
        <f aca="false">J24</f>
        <v>3.375</v>
      </c>
      <c r="J24" s="66" t="n">
        <f aca="false">J4+J9+J14+J18+J20</f>
        <v>3.375</v>
      </c>
    </row>
  </sheetData>
  <mergeCells count="36">
    <mergeCell ref="A1:B1"/>
    <mergeCell ref="C1:D1"/>
    <mergeCell ref="E1:F1"/>
    <mergeCell ref="F2:F3"/>
    <mergeCell ref="G2:G3"/>
    <mergeCell ref="H2:H3"/>
    <mergeCell ref="I2:I3"/>
    <mergeCell ref="J2:J3"/>
    <mergeCell ref="F4:F8"/>
    <mergeCell ref="G4:G6"/>
    <mergeCell ref="H4:H6"/>
    <mergeCell ref="I4:I6"/>
    <mergeCell ref="J4:J8"/>
    <mergeCell ref="A5:A6"/>
    <mergeCell ref="A7:A8"/>
    <mergeCell ref="G7:G8"/>
    <mergeCell ref="H7:H8"/>
    <mergeCell ref="I7:I8"/>
    <mergeCell ref="F9:F13"/>
    <mergeCell ref="G9:G10"/>
    <mergeCell ref="H9:H10"/>
    <mergeCell ref="I9:I10"/>
    <mergeCell ref="J9:J13"/>
    <mergeCell ref="A10:A11"/>
    <mergeCell ref="G11:G13"/>
    <mergeCell ref="H11:H13"/>
    <mergeCell ref="I11:I13"/>
    <mergeCell ref="A12:A13"/>
    <mergeCell ref="A14:A15"/>
    <mergeCell ref="F14:F17"/>
    <mergeCell ref="J14:J17"/>
    <mergeCell ref="F18:F19"/>
    <mergeCell ref="J18:J19"/>
    <mergeCell ref="F20:F23"/>
    <mergeCell ref="J20:J23"/>
    <mergeCell ref="A21:B21"/>
  </mergeCells>
  <dataValidations count="1">
    <dataValidation allowBlank="true" operator="equal" showDropDown="false" showErrorMessage="true" showInputMessage="false" sqref="C3:C16" type="list">
      <formula1>"0,1,2"</formula1>
      <formula2>0</formula2>
    </dataValidation>
  </dataValidations>
  <hyperlinks>
    <hyperlink ref="A21" location="liste_eleve" display="#abs_ retard"/>
  </hyperlink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6.94"/>
    <col collapsed="false" customWidth="false" hidden="false" outlineLevel="0" max="5" min="3" style="0" width="11.52"/>
    <col collapsed="false" customWidth="true" hidden="false" outlineLevel="0" max="6" min="6" style="0" width="18.89"/>
    <col collapsed="false" customWidth="false" hidden="false" outlineLevel="0" max="9" min="7" style="0" width="11.52"/>
    <col collapsed="false" customWidth="true" hidden="false" outlineLevel="0" max="10" min="10" style="0" width="15.69"/>
    <col collapsed="false" customWidth="false" hidden="false" outlineLevel="0" max="1025" min="11" style="0" width="11.52"/>
  </cols>
  <sheetData>
    <row r="1" customFormat="false" ht="19.35" hidden="false" customHeight="false" outlineLevel="0" collapsed="false">
      <c r="A1" s="54" t="s">
        <v>90</v>
      </c>
      <c r="B1" s="54"/>
      <c r="C1" s="55" t="str">
        <f aca="false">LOOKUP(9,num,prenom)</f>
        <v>LANCEREAU </v>
      </c>
      <c r="D1" s="55"/>
      <c r="E1" s="56" t="s">
        <v>91</v>
      </c>
      <c r="F1" s="56"/>
      <c r="G1" s="57" t="str">
        <f aca="false">LOOKUP(9,num,Noms)</f>
        <v>Léna</v>
      </c>
      <c r="H1" s="57"/>
      <c r="I1" s="58"/>
      <c r="J1" s="59"/>
    </row>
    <row r="2" customFormat="false" ht="59.25" hidden="false" customHeight="false" outlineLevel="0" collapsed="false">
      <c r="A2" s="16" t="str">
        <f aca="false">grille_officiel!A1</f>
        <v>Question</v>
      </c>
      <c r="B2" s="16" t="str">
        <f aca="false">grille_officiel!B1</f>
        <v>Compétences</v>
      </c>
      <c r="C2" s="17" t="str">
        <f aca="false">grille_officiel!C1</f>
        <v>Appréciation du niveau d'acquisition Choisir 0, 1 ou 2</v>
      </c>
      <c r="F2" s="18" t="str">
        <f aca="false">grille_officiel!F1</f>
        <v>Compétences</v>
      </c>
      <c r="G2" s="18" t="str">
        <f aca="false">grille_officiel!G1</f>
        <v>Question</v>
      </c>
      <c r="H2" s="18" t="str">
        <f aca="false">grille_officiel!H1</f>
        <v>Codage</v>
      </c>
      <c r="I2" s="19" t="str">
        <f aca="false">grille_officiel!I1</f>
        <v>Points</v>
      </c>
      <c r="J2" s="20" t="str">
        <f aca="false">grille_officiel!J1</f>
        <v>Poids de la compétence</v>
      </c>
    </row>
    <row r="3" customFormat="false" ht="15.8" hidden="false" customHeight="false" outlineLevel="0" collapsed="false">
      <c r="A3" s="21" t="n">
        <f aca="false">grille_officiel!A2</f>
        <v>1</v>
      </c>
      <c r="B3" s="60" t="str">
        <f aca="false">grille_officiel!B2</f>
        <v>APP</v>
      </c>
      <c r="C3" s="23" t="n">
        <v>2</v>
      </c>
      <c r="F3" s="18"/>
      <c r="G3" s="18"/>
      <c r="H3" s="18"/>
      <c r="I3" s="19"/>
      <c r="J3" s="20"/>
    </row>
    <row r="4" customFormat="false" ht="15.8" hidden="false" customHeight="false" outlineLevel="0" collapsed="false">
      <c r="A4" s="21" t="n">
        <f aca="false">grille_officiel!A3</f>
        <v>2</v>
      </c>
      <c r="B4" s="60" t="str">
        <f aca="false">grille_officiel!B3</f>
        <v>REA</v>
      </c>
      <c r="C4" s="23" t="n">
        <v>2</v>
      </c>
      <c r="F4" s="24" t="str">
        <f aca="false">grille_officiel!F3</f>
        <v>S'approprier        APP</v>
      </c>
      <c r="G4" s="24" t="n">
        <f aca="false">grille_officiel!G3</f>
        <v>1</v>
      </c>
      <c r="H4" s="24" t="n">
        <f aca="false">C3</f>
        <v>2</v>
      </c>
      <c r="I4" s="25" t="n">
        <f aca="false">IF(H4=2,1,IF(H4=1,0.5,0))</f>
        <v>1</v>
      </c>
      <c r="J4" s="61" t="n">
        <f aca="false">(I4+I7)*1.5/2</f>
        <v>0.75</v>
      </c>
    </row>
    <row r="5" customFormat="false" ht="15.8" hidden="false" customHeight="false" outlineLevel="0" collapsed="false">
      <c r="A5" s="21" t="n">
        <f aca="false">grille_officiel!A4</f>
        <v>3</v>
      </c>
      <c r="B5" s="60" t="str">
        <f aca="false">grille_officiel!B4</f>
        <v>RAI</v>
      </c>
      <c r="C5" s="28" t="n">
        <v>2</v>
      </c>
      <c r="F5" s="24"/>
      <c r="G5" s="24"/>
      <c r="H5" s="24"/>
      <c r="I5" s="25" t="n">
        <f aca="false">IF(H5=2,1,IF(H5=1,0.5,0))</f>
        <v>0</v>
      </c>
      <c r="J5" s="61"/>
    </row>
    <row r="6" customFormat="false" ht="15.8" hidden="false" customHeight="false" outlineLevel="0" collapsed="false">
      <c r="A6" s="21"/>
      <c r="B6" s="60" t="str">
        <f aca="false">grille_officiel!B5</f>
        <v>COM</v>
      </c>
      <c r="C6" s="30" t="n">
        <v>1</v>
      </c>
      <c r="F6" s="24"/>
      <c r="G6" s="24"/>
      <c r="H6" s="24"/>
      <c r="I6" s="25" t="n">
        <f aca="false">IF(H6=2,1,IF(H6=1,0.5,0))</f>
        <v>0</v>
      </c>
      <c r="J6" s="61"/>
    </row>
    <row r="7" customFormat="false" ht="15.8" hidden="false" customHeight="false" outlineLevel="0" collapsed="false">
      <c r="A7" s="21" t="n">
        <f aca="false">grille_officiel!A6</f>
        <v>4</v>
      </c>
      <c r="B7" s="60" t="str">
        <f aca="false">grille_officiel!B6</f>
        <v>REA</v>
      </c>
      <c r="C7" s="28" t="n">
        <v>2</v>
      </c>
      <c r="F7" s="24"/>
      <c r="G7" s="31" t="n">
        <f aca="false">grille_officiel!G6</f>
        <v>9</v>
      </c>
      <c r="H7" s="31" t="n">
        <f aca="false">C16</f>
        <v>0</v>
      </c>
      <c r="I7" s="25" t="n">
        <f aca="false">IF(H7=2,1,IF(H7=1,0.5,0))</f>
        <v>0</v>
      </c>
      <c r="J7" s="61"/>
    </row>
    <row r="8" customFormat="false" ht="15.8" hidden="false" customHeight="false" outlineLevel="0" collapsed="false">
      <c r="A8" s="21"/>
      <c r="B8" s="60" t="str">
        <f aca="false">grille_officiel!B7</f>
        <v>VAL</v>
      </c>
      <c r="C8" s="30" t="n">
        <v>1</v>
      </c>
      <c r="F8" s="24"/>
      <c r="G8" s="31"/>
      <c r="H8" s="31"/>
      <c r="I8" s="25" t="n">
        <f aca="false">IF(H8=2,1,IF(H8=1,0.5,0))</f>
        <v>0</v>
      </c>
      <c r="J8" s="61"/>
    </row>
    <row r="9" customFormat="false" ht="15.8" hidden="false" customHeight="false" outlineLevel="0" collapsed="false">
      <c r="A9" s="32" t="n">
        <f aca="false">grille_officiel!A8</f>
        <v>5</v>
      </c>
      <c r="B9" s="60" t="str">
        <f aca="false">grille_officiel!B8</f>
        <v>REA</v>
      </c>
      <c r="C9" s="34" t="n">
        <v>0</v>
      </c>
      <c r="F9" s="24" t="str">
        <f aca="false">grille_officiel!F8</f>
        <v>Analyser, Raisonner ANA</v>
      </c>
      <c r="G9" s="35" t="n">
        <f aca="false">grille_officiel!G8</f>
        <v>3</v>
      </c>
      <c r="H9" s="35" t="n">
        <f aca="false">C5</f>
        <v>2</v>
      </c>
      <c r="I9" s="25" t="n">
        <f aca="false">IF(H9=2,1,IF(H9=1,0.5,0))</f>
        <v>1</v>
      </c>
      <c r="J9" s="62" t="n">
        <f aca="false">(I9+I11)*1.5/2</f>
        <v>0.75</v>
      </c>
    </row>
    <row r="10" customFormat="false" ht="15.8" hidden="false" customHeight="false" outlineLevel="0" collapsed="false">
      <c r="A10" s="37" t="n">
        <f aca="false">grille_officiel!A9</f>
        <v>6</v>
      </c>
      <c r="B10" s="60" t="str">
        <f aca="false">grille_officiel!B9</f>
        <v>REA</v>
      </c>
      <c r="C10" s="28" t="n">
        <v>0</v>
      </c>
      <c r="F10" s="24"/>
      <c r="G10" s="35"/>
      <c r="H10" s="35"/>
      <c r="I10" s="25" t="n">
        <f aca="false">IF(H10=2,1,IF(H10=1,0.5,0))</f>
        <v>0</v>
      </c>
      <c r="J10" s="62"/>
    </row>
    <row r="11" customFormat="false" ht="15.8" hidden="false" customHeight="false" outlineLevel="0" collapsed="false">
      <c r="A11" s="37"/>
      <c r="B11" s="60" t="str">
        <f aca="false">grille_officiel!B10</f>
        <v>COM</v>
      </c>
      <c r="C11" s="30" t="n">
        <v>0</v>
      </c>
      <c r="F11" s="24"/>
      <c r="G11" s="38" t="n">
        <f aca="false">grille_officiel!G10</f>
        <v>8</v>
      </c>
      <c r="H11" s="38" t="n">
        <f aca="false">C14</f>
        <v>0</v>
      </c>
      <c r="I11" s="25" t="n">
        <f aca="false">IF(H11=2,1,IF(H11=1,0.5,0))</f>
        <v>0</v>
      </c>
      <c r="J11" s="62"/>
    </row>
    <row r="12" customFormat="false" ht="15.8" hidden="false" customHeight="false" outlineLevel="0" collapsed="false">
      <c r="A12" s="37" t="n">
        <f aca="false">grille_officiel!A11</f>
        <v>7</v>
      </c>
      <c r="B12" s="60" t="str">
        <f aca="false">grille_officiel!B11</f>
        <v>VAL</v>
      </c>
      <c r="C12" s="28" t="n">
        <v>0</v>
      </c>
      <c r="F12" s="24"/>
      <c r="G12" s="38"/>
      <c r="H12" s="38"/>
      <c r="I12" s="25" t="n">
        <f aca="false">IF(H12=2,1,IF(H12=1,0.5,0))</f>
        <v>0</v>
      </c>
      <c r="J12" s="62"/>
    </row>
    <row r="13" customFormat="false" ht="15.8" hidden="false" customHeight="false" outlineLevel="0" collapsed="false">
      <c r="A13" s="37"/>
      <c r="B13" s="60" t="str">
        <f aca="false">grille_officiel!B12</f>
        <v>COM</v>
      </c>
      <c r="C13" s="30" t="n">
        <v>0</v>
      </c>
      <c r="F13" s="24"/>
      <c r="G13" s="38"/>
      <c r="H13" s="38"/>
      <c r="I13" s="25" t="n">
        <f aca="false">IF(H13=2,1,IF(H13=1,0.5,0))</f>
        <v>0</v>
      </c>
      <c r="J13" s="62"/>
    </row>
    <row r="14" customFormat="false" ht="15.8" hidden="false" customHeight="false" outlineLevel="0" collapsed="false">
      <c r="A14" s="37" t="n">
        <f aca="false">grille_officiel!A13</f>
        <v>8</v>
      </c>
      <c r="B14" s="60" t="str">
        <f aca="false">grille_officiel!B13</f>
        <v>RAI</v>
      </c>
      <c r="C14" s="28" t="n">
        <v>0</v>
      </c>
      <c r="F14" s="24" t="str">
        <f aca="false">grille_officiel!F13</f>
        <v>Réaliser             REA</v>
      </c>
      <c r="G14" s="63" t="n">
        <f aca="false">grille_officiel!G13</f>
        <v>2</v>
      </c>
      <c r="H14" s="35" t="n">
        <f aca="false">C4</f>
        <v>2</v>
      </c>
      <c r="I14" s="25" t="n">
        <f aca="false">IF(H14=2,1,IF(H14=1,0.5,0))</f>
        <v>1</v>
      </c>
      <c r="J14" s="62" t="n">
        <f aca="false">I14+I15+I16+I17</f>
        <v>2</v>
      </c>
    </row>
    <row r="15" customFormat="false" ht="15.8" hidden="false" customHeight="false" outlineLevel="0" collapsed="false">
      <c r="A15" s="37"/>
      <c r="B15" s="60" t="str">
        <f aca="false">grille_officiel!B14</f>
        <v>COM</v>
      </c>
      <c r="C15" s="30" t="n">
        <v>0</v>
      </c>
      <c r="F15" s="24"/>
      <c r="G15" s="63" t="n">
        <f aca="false">grille_officiel!G14</f>
        <v>4</v>
      </c>
      <c r="H15" s="40" t="n">
        <f aca="false">C7</f>
        <v>2</v>
      </c>
      <c r="I15" s="25" t="n">
        <f aca="false">IF(H15=2,1,IF(H15=1,0.5,0))</f>
        <v>1</v>
      </c>
      <c r="J15" s="62"/>
    </row>
    <row r="16" customFormat="false" ht="15.8" hidden="false" customHeight="false" outlineLevel="0" collapsed="false">
      <c r="A16" s="21" t="n">
        <f aca="false">grille_officiel!A15</f>
        <v>9</v>
      </c>
      <c r="B16" s="60" t="str">
        <f aca="false">grille_officiel!B15</f>
        <v>APP</v>
      </c>
      <c r="C16" s="23" t="n">
        <v>0</v>
      </c>
      <c r="F16" s="24"/>
      <c r="G16" s="63" t="n">
        <f aca="false">grille_officiel!G15</f>
        <v>5</v>
      </c>
      <c r="H16" s="40" t="n">
        <f aca="false">C9</f>
        <v>0</v>
      </c>
      <c r="I16" s="25" t="n">
        <f aca="false">IF(H16=2,1,IF(H16=1,0.5,0))</f>
        <v>0</v>
      </c>
      <c r="J16" s="62"/>
    </row>
    <row r="17" customFormat="false" ht="15.8" hidden="false" customHeight="false" outlineLevel="0" collapsed="false">
      <c r="A17" s="41"/>
      <c r="B17" s="42"/>
      <c r="C17" s="43"/>
      <c r="F17" s="24"/>
      <c r="G17" s="63" t="n">
        <f aca="false">grille_officiel!G16</f>
        <v>6</v>
      </c>
      <c r="H17" s="40" t="n">
        <f aca="false">C10</f>
        <v>0</v>
      </c>
      <c r="I17" s="25" t="n">
        <f aca="false">IF(H17=2,1,IF(H17=1,0.5,0))</f>
        <v>0</v>
      </c>
      <c r="J17" s="62"/>
    </row>
    <row r="18" customFormat="false" ht="15.8" hidden="false" customHeight="false" outlineLevel="0" collapsed="false">
      <c r="A18" s="44"/>
      <c r="B18" s="44"/>
      <c r="C18" s="43"/>
      <c r="F18" s="24" t="str">
        <f aca="false">grille_officiel!F17</f>
        <v>Valider               VAL</v>
      </c>
      <c r="G18" s="63" t="n">
        <f aca="false">grille_officiel!G17</f>
        <v>4</v>
      </c>
      <c r="H18" s="35" t="n">
        <f aca="false">C8</f>
        <v>1</v>
      </c>
      <c r="I18" s="25" t="n">
        <f aca="false">IF(H18=2,1,IF(H18=1,0.5,0))</f>
        <v>0.5</v>
      </c>
      <c r="J18" s="64" t="n">
        <f aca="false">(I18+I19)*1.5/2</f>
        <v>0.375</v>
      </c>
    </row>
    <row r="19" customFormat="false" ht="15.8" hidden="false" customHeight="false" outlineLevel="0" collapsed="false">
      <c r="A19" s="44"/>
      <c r="B19" s="44"/>
      <c r="C19" s="43"/>
      <c r="F19" s="24"/>
      <c r="G19" s="63" t="n">
        <f aca="false">grille_officiel!G18</f>
        <v>7</v>
      </c>
      <c r="H19" s="40" t="n">
        <f aca="false">C12</f>
        <v>0</v>
      </c>
      <c r="I19" s="25" t="n">
        <f aca="false">IF(H19=2,1,IF(H19=1,0.5,0))</f>
        <v>0</v>
      </c>
      <c r="J19" s="64"/>
    </row>
    <row r="20" customFormat="false" ht="15.8" hidden="false" customHeight="false" outlineLevel="0" collapsed="false">
      <c r="A20" s="44"/>
      <c r="B20" s="44"/>
      <c r="C20" s="43"/>
      <c r="F20" s="24" t="str">
        <f aca="false">grille_officiel!F19</f>
        <v>Communiquer      COM</v>
      </c>
      <c r="G20" s="63" t="n">
        <f aca="false">grille_officiel!G19</f>
        <v>3</v>
      </c>
      <c r="H20" s="35" t="n">
        <f aca="false">C6</f>
        <v>1</v>
      </c>
      <c r="I20" s="25" t="n">
        <f aca="false">IF(H20=2,1,IF(H20=1,0.5,0))</f>
        <v>0.5</v>
      </c>
      <c r="J20" s="64" t="n">
        <f aca="false">(I20+I21+I22+I23)*1.5/4</f>
        <v>0.1875</v>
      </c>
    </row>
    <row r="21" customFormat="false" ht="15.8" hidden="false" customHeight="false" outlineLevel="0" collapsed="false">
      <c r="A21" s="44"/>
      <c r="B21" s="44"/>
      <c r="C21" s="43"/>
      <c r="F21" s="24"/>
      <c r="G21" s="63" t="n">
        <f aca="false">grille_officiel!G20</f>
        <v>6</v>
      </c>
      <c r="H21" s="40" t="n">
        <f aca="false">C11</f>
        <v>0</v>
      </c>
      <c r="I21" s="25" t="n">
        <f aca="false">IF(H21=2,1,IF(H21=1,0.5,0))</f>
        <v>0</v>
      </c>
      <c r="J21" s="64"/>
    </row>
    <row r="22" customFormat="false" ht="15.8" hidden="false" customHeight="false" outlineLevel="0" collapsed="false">
      <c r="A22" s="65" t="s">
        <v>92</v>
      </c>
      <c r="B22" s="65"/>
      <c r="C22" s="43"/>
      <c r="F22" s="24"/>
      <c r="G22" s="63" t="n">
        <f aca="false">grille_officiel!G21</f>
        <v>7</v>
      </c>
      <c r="H22" s="40" t="n">
        <f aca="false">C13</f>
        <v>0</v>
      </c>
      <c r="I22" s="25" t="n">
        <f aca="false">IF(H22=2,1,IF(H22=1,0.5,0))</f>
        <v>0</v>
      </c>
      <c r="J22" s="64"/>
    </row>
    <row r="23" customFormat="false" ht="15.8" hidden="false" customHeight="false" outlineLevel="0" collapsed="false">
      <c r="A23" s="44"/>
      <c r="B23" s="44"/>
      <c r="C23" s="43"/>
      <c r="F23" s="24"/>
      <c r="G23" s="63" t="n">
        <f aca="false">grille_officiel!G22</f>
        <v>8</v>
      </c>
      <c r="H23" s="38" t="n">
        <f aca="false">C15</f>
        <v>0</v>
      </c>
      <c r="I23" s="25" t="n">
        <f aca="false">IF(H23=2,1,IF(H23=1,0.5,0))</f>
        <v>0</v>
      </c>
      <c r="J23" s="64"/>
    </row>
    <row r="24" customFormat="false" ht="19.35" hidden="false" customHeight="false" outlineLevel="0" collapsed="false">
      <c r="A24" s="44"/>
      <c r="B24" s="44"/>
      <c r="C24" s="43"/>
      <c r="H24" s="47" t="s">
        <v>89</v>
      </c>
      <c r="I24" s="48" t="n">
        <f aca="false">J24</f>
        <v>4.0625</v>
      </c>
      <c r="J24" s="66" t="n">
        <f aca="false">J4+J9+J14+J18+J20</f>
        <v>4.0625</v>
      </c>
    </row>
  </sheetData>
  <mergeCells count="36">
    <mergeCell ref="A1:B1"/>
    <mergeCell ref="C1:D1"/>
    <mergeCell ref="E1:F1"/>
    <mergeCell ref="F2:F3"/>
    <mergeCell ref="G2:G3"/>
    <mergeCell ref="H2:H3"/>
    <mergeCell ref="I2:I3"/>
    <mergeCell ref="J2:J3"/>
    <mergeCell ref="F4:F8"/>
    <mergeCell ref="G4:G6"/>
    <mergeCell ref="H4:H6"/>
    <mergeCell ref="I4:I6"/>
    <mergeCell ref="J4:J8"/>
    <mergeCell ref="A5:A6"/>
    <mergeCell ref="A7:A8"/>
    <mergeCell ref="G7:G8"/>
    <mergeCell ref="H7:H8"/>
    <mergeCell ref="I7:I8"/>
    <mergeCell ref="F9:F13"/>
    <mergeCell ref="G9:G10"/>
    <mergeCell ref="H9:H10"/>
    <mergeCell ref="I9:I10"/>
    <mergeCell ref="J9:J13"/>
    <mergeCell ref="A10:A11"/>
    <mergeCell ref="G11:G13"/>
    <mergeCell ref="H11:H13"/>
    <mergeCell ref="I11:I13"/>
    <mergeCell ref="A12:A13"/>
    <mergeCell ref="A14:A15"/>
    <mergeCell ref="F14:F17"/>
    <mergeCell ref="J14:J17"/>
    <mergeCell ref="F18:F19"/>
    <mergeCell ref="J18:J19"/>
    <mergeCell ref="F20:F23"/>
    <mergeCell ref="J20:J23"/>
    <mergeCell ref="A22:B22"/>
  </mergeCells>
  <dataValidations count="1">
    <dataValidation allowBlank="true" operator="equal" showDropDown="false" showErrorMessage="true" showInputMessage="false" sqref="C3:C16" type="list">
      <formula1>"0,1,2"</formula1>
      <formula2>0</formula2>
    </dataValidation>
  </dataValidations>
  <hyperlinks>
    <hyperlink ref="A22" location="liste_eleve" display="#abs_ retard"/>
  </hyperlink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6.94"/>
    <col collapsed="false" customWidth="false" hidden="false" outlineLevel="0" max="5" min="3" style="0" width="11.52"/>
    <col collapsed="false" customWidth="true" hidden="false" outlineLevel="0" max="6" min="6" style="0" width="18.89"/>
    <col collapsed="false" customWidth="false" hidden="false" outlineLevel="0" max="9" min="7" style="0" width="11.52"/>
    <col collapsed="false" customWidth="true" hidden="false" outlineLevel="0" max="10" min="10" style="0" width="16.11"/>
    <col collapsed="false" customWidth="false" hidden="false" outlineLevel="0" max="1025" min="11" style="0" width="11.52"/>
  </cols>
  <sheetData>
    <row r="1" customFormat="false" ht="19.35" hidden="false" customHeight="false" outlineLevel="0" collapsed="false">
      <c r="A1" s="54" t="s">
        <v>90</v>
      </c>
      <c r="B1" s="54"/>
      <c r="C1" s="55" t="str">
        <f aca="false">LOOKUP(10,num,prenom)</f>
        <v>LECOURTOIS </v>
      </c>
      <c r="D1" s="55"/>
      <c r="E1" s="56" t="s">
        <v>91</v>
      </c>
      <c r="F1" s="56"/>
      <c r="G1" s="57" t="str">
        <f aca="false">LOOKUP(10,num,Noms)</f>
        <v>Malou</v>
      </c>
      <c r="H1" s="57"/>
      <c r="I1" s="58"/>
      <c r="J1" s="59"/>
    </row>
    <row r="2" customFormat="false" ht="59.25" hidden="false" customHeight="false" outlineLevel="0" collapsed="false">
      <c r="A2" s="16" t="str">
        <f aca="false">grille_officiel!A1</f>
        <v>Question</v>
      </c>
      <c r="B2" s="16" t="str">
        <f aca="false">grille_officiel!B1</f>
        <v>Compétences</v>
      </c>
      <c r="C2" s="17" t="str">
        <f aca="false">grille_officiel!C1</f>
        <v>Appréciation du niveau d'acquisition Choisir 0, 1 ou 2</v>
      </c>
      <c r="F2" s="18" t="str">
        <f aca="false">grille_officiel!F1</f>
        <v>Compétences</v>
      </c>
      <c r="G2" s="18" t="str">
        <f aca="false">grille_officiel!G1</f>
        <v>Question</v>
      </c>
      <c r="H2" s="18" t="str">
        <f aca="false">grille_officiel!H1</f>
        <v>Codage</v>
      </c>
      <c r="I2" s="19" t="str">
        <f aca="false">grille_officiel!I1</f>
        <v>Points</v>
      </c>
      <c r="J2" s="20" t="str">
        <f aca="false">grille_officiel!J1</f>
        <v>Poids de la compétence</v>
      </c>
    </row>
    <row r="3" customFormat="false" ht="15.8" hidden="false" customHeight="false" outlineLevel="0" collapsed="false">
      <c r="A3" s="21" t="n">
        <f aca="false">grille_officiel!A2</f>
        <v>1</v>
      </c>
      <c r="B3" s="60" t="str">
        <f aca="false">grille_officiel!B2</f>
        <v>APP</v>
      </c>
      <c r="C3" s="23" t="n">
        <v>2</v>
      </c>
      <c r="F3" s="18"/>
      <c r="G3" s="18"/>
      <c r="H3" s="18"/>
      <c r="I3" s="19"/>
      <c r="J3" s="20"/>
    </row>
    <row r="4" customFormat="false" ht="15.8" hidden="false" customHeight="false" outlineLevel="0" collapsed="false">
      <c r="A4" s="21" t="n">
        <f aca="false">grille_officiel!A3</f>
        <v>2</v>
      </c>
      <c r="B4" s="60" t="str">
        <f aca="false">grille_officiel!B3</f>
        <v>REA</v>
      </c>
      <c r="C4" s="23" t="n">
        <v>2</v>
      </c>
      <c r="F4" s="24" t="str">
        <f aca="false">grille_officiel!F3</f>
        <v>S'approprier        APP</v>
      </c>
      <c r="G4" s="24" t="n">
        <f aca="false">grille_officiel!G3</f>
        <v>1</v>
      </c>
      <c r="H4" s="24" t="n">
        <f aca="false">C3</f>
        <v>2</v>
      </c>
      <c r="I4" s="25" t="n">
        <f aca="false">IF(H4=2,1,IF(H4=1,0.5,0))</f>
        <v>1</v>
      </c>
      <c r="J4" s="61" t="n">
        <f aca="false">(I4+I7)*1.5/2</f>
        <v>1.5</v>
      </c>
    </row>
    <row r="5" customFormat="false" ht="15.8" hidden="false" customHeight="false" outlineLevel="0" collapsed="false">
      <c r="A5" s="21" t="n">
        <f aca="false">grille_officiel!A4</f>
        <v>3</v>
      </c>
      <c r="B5" s="60" t="str">
        <f aca="false">grille_officiel!B4</f>
        <v>RAI</v>
      </c>
      <c r="C5" s="28" t="n">
        <v>2</v>
      </c>
      <c r="F5" s="24"/>
      <c r="G5" s="24"/>
      <c r="H5" s="24"/>
      <c r="I5" s="25" t="n">
        <f aca="false">IF(H5=2,1,IF(H5=1,0.5,0))</f>
        <v>0</v>
      </c>
      <c r="J5" s="61"/>
    </row>
    <row r="6" customFormat="false" ht="15.8" hidden="false" customHeight="false" outlineLevel="0" collapsed="false">
      <c r="A6" s="21"/>
      <c r="B6" s="60" t="str">
        <f aca="false">grille_officiel!B5</f>
        <v>COM</v>
      </c>
      <c r="C6" s="30" t="n">
        <v>1</v>
      </c>
      <c r="F6" s="24"/>
      <c r="G6" s="24"/>
      <c r="H6" s="24"/>
      <c r="I6" s="25" t="n">
        <f aca="false">IF(H6=2,1,IF(H6=1,0.5,0))</f>
        <v>0</v>
      </c>
      <c r="J6" s="61"/>
    </row>
    <row r="7" customFormat="false" ht="15.8" hidden="false" customHeight="false" outlineLevel="0" collapsed="false">
      <c r="A7" s="21" t="n">
        <f aca="false">grille_officiel!A6</f>
        <v>4</v>
      </c>
      <c r="B7" s="60" t="str">
        <f aca="false">grille_officiel!B6</f>
        <v>REA</v>
      </c>
      <c r="C7" s="28" t="n">
        <v>2</v>
      </c>
      <c r="F7" s="24"/>
      <c r="G7" s="31" t="n">
        <f aca="false">grille_officiel!G6</f>
        <v>9</v>
      </c>
      <c r="H7" s="31" t="n">
        <f aca="false">C16</f>
        <v>2</v>
      </c>
      <c r="I7" s="25" t="n">
        <f aca="false">IF(H7=2,1,IF(H7=1,0.5,0))</f>
        <v>1</v>
      </c>
      <c r="J7" s="61"/>
    </row>
    <row r="8" customFormat="false" ht="15.8" hidden="false" customHeight="false" outlineLevel="0" collapsed="false">
      <c r="A8" s="21"/>
      <c r="B8" s="60" t="str">
        <f aca="false">grille_officiel!B7</f>
        <v>VAL</v>
      </c>
      <c r="C8" s="30" t="n">
        <v>2</v>
      </c>
      <c r="F8" s="24"/>
      <c r="G8" s="31"/>
      <c r="H8" s="31"/>
      <c r="I8" s="25" t="n">
        <f aca="false">IF(H8=2,1,IF(H8=1,0.5,0))</f>
        <v>0</v>
      </c>
      <c r="J8" s="61"/>
    </row>
    <row r="9" customFormat="false" ht="15.8" hidden="false" customHeight="false" outlineLevel="0" collapsed="false">
      <c r="A9" s="32" t="n">
        <f aca="false">grille_officiel!A8</f>
        <v>5</v>
      </c>
      <c r="B9" s="60" t="str">
        <f aca="false">grille_officiel!B8</f>
        <v>REA</v>
      </c>
      <c r="C9" s="34" t="n">
        <v>2</v>
      </c>
      <c r="F9" s="24" t="str">
        <f aca="false">grille_officiel!F8</f>
        <v>Analyser, Raisonner ANA</v>
      </c>
      <c r="G9" s="35" t="n">
        <f aca="false">grille_officiel!G8</f>
        <v>3</v>
      </c>
      <c r="H9" s="35" t="n">
        <f aca="false">C5</f>
        <v>2</v>
      </c>
      <c r="I9" s="25" t="n">
        <f aca="false">IF(H9=2,1,IF(H9=1,0.5,0))</f>
        <v>1</v>
      </c>
      <c r="J9" s="62" t="n">
        <f aca="false">(I9+I11)*1.5/2</f>
        <v>1.125</v>
      </c>
    </row>
    <row r="10" customFormat="false" ht="15.8" hidden="false" customHeight="false" outlineLevel="0" collapsed="false">
      <c r="A10" s="37" t="n">
        <f aca="false">grille_officiel!A9</f>
        <v>6</v>
      </c>
      <c r="B10" s="60" t="str">
        <f aca="false">grille_officiel!B9</f>
        <v>REA</v>
      </c>
      <c r="C10" s="28" t="n">
        <v>2</v>
      </c>
      <c r="F10" s="24"/>
      <c r="G10" s="35"/>
      <c r="H10" s="35"/>
      <c r="I10" s="25" t="n">
        <f aca="false">IF(H10=2,1,IF(H10=1,0.5,0))</f>
        <v>0</v>
      </c>
      <c r="J10" s="62"/>
    </row>
    <row r="11" customFormat="false" ht="15.8" hidden="false" customHeight="false" outlineLevel="0" collapsed="false">
      <c r="A11" s="37"/>
      <c r="B11" s="60" t="str">
        <f aca="false">grille_officiel!B10</f>
        <v>COM</v>
      </c>
      <c r="C11" s="30" t="n">
        <v>2</v>
      </c>
      <c r="F11" s="24"/>
      <c r="G11" s="38" t="n">
        <f aca="false">grille_officiel!G10</f>
        <v>8</v>
      </c>
      <c r="H11" s="38" t="n">
        <f aca="false">C14</f>
        <v>1</v>
      </c>
      <c r="I11" s="25" t="n">
        <f aca="false">IF(H11=2,1,IF(H11=1,0.5,0))</f>
        <v>0.5</v>
      </c>
      <c r="J11" s="62"/>
    </row>
    <row r="12" customFormat="false" ht="15.8" hidden="false" customHeight="false" outlineLevel="0" collapsed="false">
      <c r="A12" s="37" t="n">
        <f aca="false">grille_officiel!A11</f>
        <v>7</v>
      </c>
      <c r="B12" s="60" t="str">
        <f aca="false">grille_officiel!B11</f>
        <v>VAL</v>
      </c>
      <c r="C12" s="28" t="n">
        <v>2</v>
      </c>
      <c r="F12" s="24"/>
      <c r="G12" s="38"/>
      <c r="H12" s="38"/>
      <c r="I12" s="25" t="n">
        <f aca="false">IF(H12=2,1,IF(H12=1,0.5,0))</f>
        <v>0</v>
      </c>
      <c r="J12" s="62"/>
    </row>
    <row r="13" customFormat="false" ht="15.8" hidden="false" customHeight="false" outlineLevel="0" collapsed="false">
      <c r="A13" s="37"/>
      <c r="B13" s="60" t="str">
        <f aca="false">grille_officiel!B12</f>
        <v>COM</v>
      </c>
      <c r="C13" s="30" t="n">
        <v>1</v>
      </c>
      <c r="F13" s="24"/>
      <c r="G13" s="38"/>
      <c r="H13" s="38"/>
      <c r="I13" s="25" t="n">
        <f aca="false">IF(H13=2,1,IF(H13=1,0.5,0))</f>
        <v>0</v>
      </c>
      <c r="J13" s="62"/>
    </row>
    <row r="14" customFormat="false" ht="15.8" hidden="false" customHeight="false" outlineLevel="0" collapsed="false">
      <c r="A14" s="37" t="n">
        <f aca="false">grille_officiel!A13</f>
        <v>8</v>
      </c>
      <c r="B14" s="60" t="str">
        <f aca="false">grille_officiel!B13</f>
        <v>RAI</v>
      </c>
      <c r="C14" s="28" t="n">
        <v>1</v>
      </c>
      <c r="F14" s="24" t="str">
        <f aca="false">grille_officiel!F13</f>
        <v>Réaliser             REA</v>
      </c>
      <c r="G14" s="63" t="n">
        <f aca="false">grille_officiel!G13</f>
        <v>2</v>
      </c>
      <c r="H14" s="35" t="n">
        <f aca="false">C4</f>
        <v>2</v>
      </c>
      <c r="I14" s="25" t="n">
        <f aca="false">IF(H14=2,1,IF(H14=1,0.5,0))</f>
        <v>1</v>
      </c>
      <c r="J14" s="62" t="n">
        <f aca="false">I14+I15+I16+I17</f>
        <v>4</v>
      </c>
    </row>
    <row r="15" customFormat="false" ht="15.8" hidden="false" customHeight="false" outlineLevel="0" collapsed="false">
      <c r="A15" s="37"/>
      <c r="B15" s="60" t="str">
        <f aca="false">grille_officiel!B14</f>
        <v>COM</v>
      </c>
      <c r="C15" s="30" t="n">
        <v>1</v>
      </c>
      <c r="F15" s="24"/>
      <c r="G15" s="63" t="n">
        <f aca="false">grille_officiel!G14</f>
        <v>4</v>
      </c>
      <c r="H15" s="40" t="n">
        <f aca="false">C7</f>
        <v>2</v>
      </c>
      <c r="I15" s="25" t="n">
        <f aca="false">IF(H15=2,1,IF(H15=1,0.5,0))</f>
        <v>1</v>
      </c>
      <c r="J15" s="62"/>
    </row>
    <row r="16" customFormat="false" ht="15.8" hidden="false" customHeight="false" outlineLevel="0" collapsed="false">
      <c r="A16" s="21" t="n">
        <f aca="false">grille_officiel!A15</f>
        <v>9</v>
      </c>
      <c r="B16" s="60" t="str">
        <f aca="false">grille_officiel!B15</f>
        <v>APP</v>
      </c>
      <c r="C16" s="23" t="n">
        <v>2</v>
      </c>
      <c r="F16" s="24"/>
      <c r="G16" s="63" t="n">
        <f aca="false">grille_officiel!G15</f>
        <v>5</v>
      </c>
      <c r="H16" s="40" t="n">
        <f aca="false">C9</f>
        <v>2</v>
      </c>
      <c r="I16" s="25" t="n">
        <f aca="false">IF(H16=2,1,IF(H16=1,0.5,0))</f>
        <v>1</v>
      </c>
      <c r="J16" s="62"/>
    </row>
    <row r="17" customFormat="false" ht="15.8" hidden="false" customHeight="false" outlineLevel="0" collapsed="false">
      <c r="A17" s="41"/>
      <c r="B17" s="42"/>
      <c r="C17" s="43"/>
      <c r="F17" s="24"/>
      <c r="G17" s="63" t="n">
        <f aca="false">grille_officiel!G16</f>
        <v>6</v>
      </c>
      <c r="H17" s="40" t="n">
        <f aca="false">C10</f>
        <v>2</v>
      </c>
      <c r="I17" s="25" t="n">
        <f aca="false">IF(H17=2,1,IF(H17=1,0.5,0))</f>
        <v>1</v>
      </c>
      <c r="J17" s="62"/>
    </row>
    <row r="18" customFormat="false" ht="15.8" hidden="false" customHeight="false" outlineLevel="0" collapsed="false">
      <c r="A18" s="44"/>
      <c r="B18" s="44"/>
      <c r="C18" s="43"/>
      <c r="F18" s="24" t="str">
        <f aca="false">grille_officiel!F17</f>
        <v>Valider               VAL</v>
      </c>
      <c r="G18" s="63" t="n">
        <f aca="false">grille_officiel!G17</f>
        <v>4</v>
      </c>
      <c r="H18" s="35" t="n">
        <f aca="false">C8</f>
        <v>2</v>
      </c>
      <c r="I18" s="25" t="n">
        <f aca="false">IF(H18=2,1,IF(H18=1,0.5,0))</f>
        <v>1</v>
      </c>
      <c r="J18" s="64" t="n">
        <f aca="false">(I18+I19)*1.5/2</f>
        <v>1.5</v>
      </c>
    </row>
    <row r="19" customFormat="false" ht="15.8" hidden="false" customHeight="false" outlineLevel="0" collapsed="false">
      <c r="A19" s="44"/>
      <c r="B19" s="44"/>
      <c r="C19" s="43"/>
      <c r="F19" s="24"/>
      <c r="G19" s="63" t="n">
        <f aca="false">grille_officiel!G18</f>
        <v>7</v>
      </c>
      <c r="H19" s="40" t="n">
        <f aca="false">C12</f>
        <v>2</v>
      </c>
      <c r="I19" s="25" t="n">
        <f aca="false">IF(H19=2,1,IF(H19=1,0.5,0))</f>
        <v>1</v>
      </c>
      <c r="J19" s="64"/>
    </row>
    <row r="20" customFormat="false" ht="15.8" hidden="false" customHeight="false" outlineLevel="0" collapsed="false">
      <c r="A20" s="44"/>
      <c r="B20" s="44"/>
      <c r="C20" s="43"/>
      <c r="F20" s="24" t="str">
        <f aca="false">grille_officiel!F19</f>
        <v>Communiquer      COM</v>
      </c>
      <c r="G20" s="63" t="n">
        <f aca="false">grille_officiel!G19</f>
        <v>3</v>
      </c>
      <c r="H20" s="35" t="n">
        <f aca="false">C6</f>
        <v>1</v>
      </c>
      <c r="I20" s="25" t="n">
        <f aca="false">IF(H20=2,1,IF(H20=1,0.5,0))</f>
        <v>0.5</v>
      </c>
      <c r="J20" s="64" t="n">
        <f aca="false">(I20+I21+I22+I23)*1.5/4</f>
        <v>0.9375</v>
      </c>
    </row>
    <row r="21" customFormat="false" ht="15.8" hidden="false" customHeight="false" outlineLevel="0" collapsed="false">
      <c r="A21" s="44"/>
      <c r="B21" s="65" t="s">
        <v>92</v>
      </c>
      <c r="C21" s="65"/>
      <c r="F21" s="24"/>
      <c r="G21" s="63" t="n">
        <f aca="false">grille_officiel!G20</f>
        <v>6</v>
      </c>
      <c r="H21" s="40" t="n">
        <f aca="false">C11</f>
        <v>2</v>
      </c>
      <c r="I21" s="25" t="n">
        <f aca="false">IF(H21=2,1,IF(H21=1,0.5,0))</f>
        <v>1</v>
      </c>
      <c r="J21" s="64"/>
    </row>
    <row r="22" customFormat="false" ht="15.8" hidden="false" customHeight="false" outlineLevel="0" collapsed="false">
      <c r="A22" s="44"/>
      <c r="B22" s="44"/>
      <c r="C22" s="43"/>
      <c r="F22" s="24"/>
      <c r="G22" s="63" t="n">
        <f aca="false">grille_officiel!G21</f>
        <v>7</v>
      </c>
      <c r="H22" s="40" t="n">
        <f aca="false">C13</f>
        <v>1</v>
      </c>
      <c r="I22" s="25" t="n">
        <f aca="false">IF(H22=2,1,IF(H22=1,0.5,0))</f>
        <v>0.5</v>
      </c>
      <c r="J22" s="64"/>
    </row>
    <row r="23" customFormat="false" ht="15.8" hidden="false" customHeight="false" outlineLevel="0" collapsed="false">
      <c r="A23" s="44"/>
      <c r="B23" s="44"/>
      <c r="C23" s="43"/>
      <c r="F23" s="24"/>
      <c r="G23" s="63" t="n">
        <f aca="false">grille_officiel!G22</f>
        <v>8</v>
      </c>
      <c r="H23" s="38" t="n">
        <f aca="false">C15</f>
        <v>1</v>
      </c>
      <c r="I23" s="25" t="n">
        <f aca="false">IF(H23=2,1,IF(H23=1,0.5,0))</f>
        <v>0.5</v>
      </c>
      <c r="J23" s="64"/>
    </row>
    <row r="24" customFormat="false" ht="19.35" hidden="false" customHeight="false" outlineLevel="0" collapsed="false">
      <c r="A24" s="44"/>
      <c r="B24" s="44"/>
      <c r="C24" s="43"/>
      <c r="H24" s="47" t="s">
        <v>89</v>
      </c>
      <c r="I24" s="48" t="n">
        <f aca="false">J24</f>
        <v>9.0625</v>
      </c>
      <c r="J24" s="66" t="n">
        <f aca="false">J4+J9+J14+J18+J20</f>
        <v>9.0625</v>
      </c>
    </row>
  </sheetData>
  <mergeCells count="36">
    <mergeCell ref="A1:B1"/>
    <mergeCell ref="C1:D1"/>
    <mergeCell ref="E1:F1"/>
    <mergeCell ref="F2:F3"/>
    <mergeCell ref="G2:G3"/>
    <mergeCell ref="H2:H3"/>
    <mergeCell ref="I2:I3"/>
    <mergeCell ref="J2:J3"/>
    <mergeCell ref="F4:F8"/>
    <mergeCell ref="G4:G6"/>
    <mergeCell ref="H4:H6"/>
    <mergeCell ref="I4:I6"/>
    <mergeCell ref="J4:J8"/>
    <mergeCell ref="A5:A6"/>
    <mergeCell ref="A7:A8"/>
    <mergeCell ref="G7:G8"/>
    <mergeCell ref="H7:H8"/>
    <mergeCell ref="I7:I8"/>
    <mergeCell ref="F9:F13"/>
    <mergeCell ref="G9:G10"/>
    <mergeCell ref="H9:H10"/>
    <mergeCell ref="I9:I10"/>
    <mergeCell ref="J9:J13"/>
    <mergeCell ref="A10:A11"/>
    <mergeCell ref="G11:G13"/>
    <mergeCell ref="H11:H13"/>
    <mergeCell ref="I11:I13"/>
    <mergeCell ref="A12:A13"/>
    <mergeCell ref="A14:A15"/>
    <mergeCell ref="F14:F17"/>
    <mergeCell ref="J14:J17"/>
    <mergeCell ref="F18:F19"/>
    <mergeCell ref="J18:J19"/>
    <mergeCell ref="F20:F23"/>
    <mergeCell ref="J20:J23"/>
    <mergeCell ref="B21:C21"/>
  </mergeCells>
  <dataValidations count="1">
    <dataValidation allowBlank="true" operator="equal" showDropDown="false" showErrorMessage="true" showInputMessage="false" sqref="C3:C16" type="list">
      <formula1>"0,1,2"</formula1>
      <formula2>0</formula2>
    </dataValidation>
  </dataValidations>
  <hyperlinks>
    <hyperlink ref="B21" location="liste_eleve" display="#abs_ retard"/>
  </hyperlink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6.94"/>
    <col collapsed="false" customWidth="false" hidden="false" outlineLevel="0" max="5" min="3" style="0" width="11.52"/>
    <col collapsed="false" customWidth="true" hidden="false" outlineLevel="0" max="6" min="6" style="0" width="18.89"/>
    <col collapsed="false" customWidth="false" hidden="false" outlineLevel="0" max="9" min="7" style="0" width="11.52"/>
    <col collapsed="false" customWidth="true" hidden="false" outlineLevel="0" max="10" min="10" style="0" width="17.78"/>
    <col collapsed="false" customWidth="false" hidden="false" outlineLevel="0" max="1025" min="11" style="0" width="11.52"/>
  </cols>
  <sheetData>
    <row r="1" customFormat="false" ht="19.35" hidden="false" customHeight="false" outlineLevel="0" collapsed="false">
      <c r="A1" s="54" t="s">
        <v>90</v>
      </c>
      <c r="B1" s="54"/>
      <c r="C1" s="55" t="str">
        <f aca="false">LOOKUP(11,num,prenom)</f>
        <v>LETERTRE </v>
      </c>
      <c r="D1" s="55"/>
      <c r="E1" s="56" t="s">
        <v>91</v>
      </c>
      <c r="F1" s="56"/>
      <c r="G1" s="57" t="str">
        <f aca="false">LOOKUP(11,num,Noms)</f>
        <v>Marion</v>
      </c>
      <c r="H1" s="57"/>
      <c r="I1" s="58"/>
      <c r="J1" s="59"/>
    </row>
    <row r="2" customFormat="false" ht="59.25" hidden="false" customHeight="false" outlineLevel="0" collapsed="false">
      <c r="A2" s="16" t="str">
        <f aca="false">grille_officiel!A1</f>
        <v>Question</v>
      </c>
      <c r="B2" s="16" t="str">
        <f aca="false">grille_officiel!B1</f>
        <v>Compétences</v>
      </c>
      <c r="C2" s="17" t="str">
        <f aca="false">grille_officiel!C1</f>
        <v>Appréciation du niveau d'acquisition Choisir 0, 1 ou 2</v>
      </c>
      <c r="F2" s="18" t="str">
        <f aca="false">grille_officiel!F1</f>
        <v>Compétences</v>
      </c>
      <c r="G2" s="18" t="str">
        <f aca="false">grille_officiel!G1</f>
        <v>Question</v>
      </c>
      <c r="H2" s="18" t="str">
        <f aca="false">grille_officiel!H1</f>
        <v>Codage</v>
      </c>
      <c r="I2" s="19" t="str">
        <f aca="false">grille_officiel!I1</f>
        <v>Points</v>
      </c>
      <c r="J2" s="20" t="str">
        <f aca="false">grille_officiel!J1</f>
        <v>Poids de la compétence</v>
      </c>
    </row>
    <row r="3" customFormat="false" ht="15.8" hidden="false" customHeight="false" outlineLevel="0" collapsed="false">
      <c r="A3" s="21" t="n">
        <f aca="false">grille_officiel!A2</f>
        <v>1</v>
      </c>
      <c r="B3" s="60" t="str">
        <f aca="false">grille_officiel!B2</f>
        <v>APP</v>
      </c>
      <c r="C3" s="23" t="n">
        <v>2</v>
      </c>
      <c r="F3" s="18"/>
      <c r="G3" s="18"/>
      <c r="H3" s="18"/>
      <c r="I3" s="19"/>
      <c r="J3" s="20"/>
    </row>
    <row r="4" customFormat="false" ht="15.8" hidden="false" customHeight="false" outlineLevel="0" collapsed="false">
      <c r="A4" s="21" t="n">
        <f aca="false">grille_officiel!A3</f>
        <v>2</v>
      </c>
      <c r="B4" s="60" t="str">
        <f aca="false">grille_officiel!B3</f>
        <v>REA</v>
      </c>
      <c r="C4" s="23" t="n">
        <v>2</v>
      </c>
      <c r="F4" s="24" t="str">
        <f aca="false">grille_officiel!F3</f>
        <v>S'approprier        APP</v>
      </c>
      <c r="G4" s="24" t="n">
        <f aca="false">grille_officiel!G3</f>
        <v>1</v>
      </c>
      <c r="H4" s="24" t="n">
        <f aca="false">C3</f>
        <v>2</v>
      </c>
      <c r="I4" s="25" t="n">
        <f aca="false">IF(H4=2,1,IF(H4=1,0.5,0))</f>
        <v>1</v>
      </c>
      <c r="J4" s="61" t="n">
        <f aca="false">(I4+I7)*1.5/2</f>
        <v>0.75</v>
      </c>
    </row>
    <row r="5" customFormat="false" ht="15.8" hidden="false" customHeight="false" outlineLevel="0" collapsed="false">
      <c r="A5" s="21" t="n">
        <f aca="false">grille_officiel!A4</f>
        <v>3</v>
      </c>
      <c r="B5" s="60" t="str">
        <f aca="false">grille_officiel!B4</f>
        <v>RAI</v>
      </c>
      <c r="C5" s="28" t="n">
        <v>2</v>
      </c>
      <c r="F5" s="24"/>
      <c r="G5" s="24"/>
      <c r="H5" s="24"/>
      <c r="I5" s="25" t="n">
        <f aca="false">IF(H5=2,1,IF(H5=1,0.5,0))</f>
        <v>0</v>
      </c>
      <c r="J5" s="61"/>
    </row>
    <row r="6" customFormat="false" ht="15.8" hidden="false" customHeight="false" outlineLevel="0" collapsed="false">
      <c r="A6" s="21"/>
      <c r="B6" s="60" t="str">
        <f aca="false">grille_officiel!B5</f>
        <v>COM</v>
      </c>
      <c r="C6" s="30" t="n">
        <v>0</v>
      </c>
      <c r="F6" s="24"/>
      <c r="G6" s="24"/>
      <c r="H6" s="24"/>
      <c r="I6" s="25" t="n">
        <f aca="false">IF(H6=2,1,IF(H6=1,0.5,0))</f>
        <v>0</v>
      </c>
      <c r="J6" s="61"/>
    </row>
    <row r="7" customFormat="false" ht="15.8" hidden="false" customHeight="false" outlineLevel="0" collapsed="false">
      <c r="A7" s="21" t="n">
        <f aca="false">grille_officiel!A6</f>
        <v>4</v>
      </c>
      <c r="B7" s="60" t="str">
        <f aca="false">grille_officiel!B6</f>
        <v>REA</v>
      </c>
      <c r="C7" s="28" t="n">
        <v>2</v>
      </c>
      <c r="F7" s="24"/>
      <c r="G7" s="31" t="n">
        <f aca="false">grille_officiel!G6</f>
        <v>9</v>
      </c>
      <c r="H7" s="31" t="n">
        <f aca="false">C16</f>
        <v>0</v>
      </c>
      <c r="I7" s="25" t="n">
        <f aca="false">IF(H7=2,1,IF(H7=1,0.5,0))</f>
        <v>0</v>
      </c>
      <c r="J7" s="61"/>
    </row>
    <row r="8" customFormat="false" ht="15.8" hidden="false" customHeight="false" outlineLevel="0" collapsed="false">
      <c r="A8" s="21"/>
      <c r="B8" s="60" t="str">
        <f aca="false">grille_officiel!B7</f>
        <v>VAL</v>
      </c>
      <c r="C8" s="30" t="n">
        <v>2</v>
      </c>
      <c r="F8" s="24"/>
      <c r="G8" s="31"/>
      <c r="H8" s="31"/>
      <c r="I8" s="25" t="n">
        <f aca="false">IF(H8=2,1,IF(H8=1,0.5,0))</f>
        <v>0</v>
      </c>
      <c r="J8" s="61"/>
    </row>
    <row r="9" customFormat="false" ht="15.8" hidden="false" customHeight="false" outlineLevel="0" collapsed="false">
      <c r="A9" s="32" t="n">
        <f aca="false">grille_officiel!A8</f>
        <v>5</v>
      </c>
      <c r="B9" s="60" t="str">
        <f aca="false">grille_officiel!B8</f>
        <v>REA</v>
      </c>
      <c r="C9" s="34" t="n">
        <v>2</v>
      </c>
      <c r="F9" s="24" t="str">
        <f aca="false">grille_officiel!F8</f>
        <v>Analyser, Raisonner ANA</v>
      </c>
      <c r="G9" s="35" t="n">
        <f aca="false">grille_officiel!G8</f>
        <v>3</v>
      </c>
      <c r="H9" s="35" t="n">
        <f aca="false">C5</f>
        <v>2</v>
      </c>
      <c r="I9" s="25" t="n">
        <f aca="false">IF(H9=2,1,IF(H9=1,0.5,0))</f>
        <v>1</v>
      </c>
      <c r="J9" s="62" t="n">
        <f aca="false">(I9+I11)*1.5/2</f>
        <v>1.125</v>
      </c>
    </row>
    <row r="10" customFormat="false" ht="15.8" hidden="false" customHeight="false" outlineLevel="0" collapsed="false">
      <c r="A10" s="37" t="n">
        <f aca="false">grille_officiel!A9</f>
        <v>6</v>
      </c>
      <c r="B10" s="60" t="str">
        <f aca="false">grille_officiel!B9</f>
        <v>REA</v>
      </c>
      <c r="C10" s="28" t="n">
        <v>2</v>
      </c>
      <c r="F10" s="24"/>
      <c r="G10" s="35"/>
      <c r="H10" s="35"/>
      <c r="I10" s="25" t="n">
        <f aca="false">IF(H10=2,1,IF(H10=1,0.5,0))</f>
        <v>0</v>
      </c>
      <c r="J10" s="62"/>
    </row>
    <row r="11" customFormat="false" ht="15.8" hidden="false" customHeight="false" outlineLevel="0" collapsed="false">
      <c r="A11" s="37"/>
      <c r="B11" s="60" t="str">
        <f aca="false">grille_officiel!B10</f>
        <v>COM</v>
      </c>
      <c r="C11" s="30" t="n">
        <v>2</v>
      </c>
      <c r="F11" s="24"/>
      <c r="G11" s="38" t="n">
        <f aca="false">grille_officiel!G10</f>
        <v>8</v>
      </c>
      <c r="H11" s="38" t="n">
        <f aca="false">C14</f>
        <v>1</v>
      </c>
      <c r="I11" s="25" t="n">
        <f aca="false">IF(H11=2,1,IF(H11=1,0.5,0))</f>
        <v>0.5</v>
      </c>
      <c r="J11" s="62"/>
    </row>
    <row r="12" customFormat="false" ht="15.8" hidden="false" customHeight="false" outlineLevel="0" collapsed="false">
      <c r="A12" s="37" t="n">
        <f aca="false">grille_officiel!A11</f>
        <v>7</v>
      </c>
      <c r="B12" s="60" t="str">
        <f aca="false">grille_officiel!B11</f>
        <v>VAL</v>
      </c>
      <c r="C12" s="28" t="n">
        <v>2</v>
      </c>
      <c r="F12" s="24"/>
      <c r="G12" s="38"/>
      <c r="H12" s="38"/>
      <c r="I12" s="25" t="n">
        <f aca="false">IF(H12=2,1,IF(H12=1,0.5,0))</f>
        <v>0</v>
      </c>
      <c r="J12" s="62"/>
    </row>
    <row r="13" customFormat="false" ht="15.8" hidden="false" customHeight="false" outlineLevel="0" collapsed="false">
      <c r="A13" s="37"/>
      <c r="B13" s="60" t="str">
        <f aca="false">grille_officiel!B12</f>
        <v>COM</v>
      </c>
      <c r="C13" s="30" t="n">
        <v>2</v>
      </c>
      <c r="F13" s="24"/>
      <c r="G13" s="38"/>
      <c r="H13" s="38"/>
      <c r="I13" s="25" t="n">
        <f aca="false">IF(H13=2,1,IF(H13=1,0.5,0))</f>
        <v>0</v>
      </c>
      <c r="J13" s="62"/>
    </row>
    <row r="14" customFormat="false" ht="15.8" hidden="false" customHeight="false" outlineLevel="0" collapsed="false">
      <c r="A14" s="37" t="n">
        <f aca="false">grille_officiel!A13</f>
        <v>8</v>
      </c>
      <c r="B14" s="60" t="str">
        <f aca="false">grille_officiel!B13</f>
        <v>RAI</v>
      </c>
      <c r="C14" s="28" t="n">
        <v>1</v>
      </c>
      <c r="F14" s="24" t="str">
        <f aca="false">grille_officiel!F13</f>
        <v>Réaliser             REA</v>
      </c>
      <c r="G14" s="63" t="n">
        <f aca="false">grille_officiel!G13</f>
        <v>2</v>
      </c>
      <c r="H14" s="35" t="n">
        <f aca="false">C4</f>
        <v>2</v>
      </c>
      <c r="I14" s="25" t="n">
        <f aca="false">IF(H14=2,1,IF(H14=1,0.5,0))</f>
        <v>1</v>
      </c>
      <c r="J14" s="62" t="n">
        <f aca="false">I14+I15+I16+I17</f>
        <v>4</v>
      </c>
    </row>
    <row r="15" customFormat="false" ht="15.8" hidden="false" customHeight="false" outlineLevel="0" collapsed="false">
      <c r="A15" s="37"/>
      <c r="B15" s="60" t="str">
        <f aca="false">grille_officiel!B14</f>
        <v>COM</v>
      </c>
      <c r="C15" s="30" t="n">
        <v>1</v>
      </c>
      <c r="F15" s="24"/>
      <c r="G15" s="63" t="n">
        <f aca="false">grille_officiel!G14</f>
        <v>4</v>
      </c>
      <c r="H15" s="40" t="n">
        <f aca="false">C7</f>
        <v>2</v>
      </c>
      <c r="I15" s="25" t="n">
        <f aca="false">IF(H15=2,1,IF(H15=1,0.5,0))</f>
        <v>1</v>
      </c>
      <c r="J15" s="62"/>
    </row>
    <row r="16" customFormat="false" ht="15.8" hidden="false" customHeight="false" outlineLevel="0" collapsed="false">
      <c r="A16" s="21" t="n">
        <f aca="false">grille_officiel!A15</f>
        <v>9</v>
      </c>
      <c r="B16" s="60" t="str">
        <f aca="false">grille_officiel!B15</f>
        <v>APP</v>
      </c>
      <c r="C16" s="23" t="n">
        <v>0</v>
      </c>
      <c r="F16" s="24"/>
      <c r="G16" s="63" t="n">
        <f aca="false">grille_officiel!G15</f>
        <v>5</v>
      </c>
      <c r="H16" s="40" t="n">
        <f aca="false">C9</f>
        <v>2</v>
      </c>
      <c r="I16" s="25" t="n">
        <f aca="false">IF(H16=2,1,IF(H16=1,0.5,0))</f>
        <v>1</v>
      </c>
      <c r="J16" s="62"/>
    </row>
    <row r="17" customFormat="false" ht="15.8" hidden="false" customHeight="false" outlineLevel="0" collapsed="false">
      <c r="A17" s="41"/>
      <c r="B17" s="42"/>
      <c r="C17" s="43"/>
      <c r="F17" s="24"/>
      <c r="G17" s="63" t="n">
        <f aca="false">grille_officiel!G16</f>
        <v>6</v>
      </c>
      <c r="H17" s="40" t="n">
        <f aca="false">C10</f>
        <v>2</v>
      </c>
      <c r="I17" s="25" t="n">
        <f aca="false">IF(H17=2,1,IF(H17=1,0.5,0))</f>
        <v>1</v>
      </c>
      <c r="J17" s="62"/>
    </row>
    <row r="18" customFormat="false" ht="15.8" hidden="false" customHeight="false" outlineLevel="0" collapsed="false">
      <c r="A18" s="44"/>
      <c r="B18" s="44"/>
      <c r="C18" s="43"/>
      <c r="F18" s="24" t="str">
        <f aca="false">grille_officiel!F17</f>
        <v>Valider               VAL</v>
      </c>
      <c r="G18" s="63" t="n">
        <f aca="false">grille_officiel!G17</f>
        <v>4</v>
      </c>
      <c r="H18" s="35" t="n">
        <f aca="false">C8</f>
        <v>2</v>
      </c>
      <c r="I18" s="25" t="n">
        <f aca="false">IF(H18=2,1,IF(H18=1,0.5,0))</f>
        <v>1</v>
      </c>
      <c r="J18" s="64" t="n">
        <f aca="false">(I18+I19)*1.5/2</f>
        <v>1.5</v>
      </c>
    </row>
    <row r="19" customFormat="false" ht="15.8" hidden="false" customHeight="false" outlineLevel="0" collapsed="false">
      <c r="A19" s="44"/>
      <c r="B19" s="44"/>
      <c r="C19" s="43"/>
      <c r="F19" s="24"/>
      <c r="G19" s="63" t="n">
        <f aca="false">grille_officiel!G18</f>
        <v>7</v>
      </c>
      <c r="H19" s="40" t="n">
        <f aca="false">C12</f>
        <v>2</v>
      </c>
      <c r="I19" s="25" t="n">
        <f aca="false">IF(H19=2,1,IF(H19=1,0.5,0))</f>
        <v>1</v>
      </c>
      <c r="J19" s="64"/>
    </row>
    <row r="20" customFormat="false" ht="15.8" hidden="false" customHeight="false" outlineLevel="0" collapsed="false">
      <c r="A20" s="44"/>
      <c r="B20" s="44"/>
      <c r="C20" s="43"/>
      <c r="F20" s="24" t="str">
        <f aca="false">grille_officiel!F19</f>
        <v>Communiquer      COM</v>
      </c>
      <c r="G20" s="63" t="n">
        <f aca="false">grille_officiel!G19</f>
        <v>3</v>
      </c>
      <c r="H20" s="35" t="n">
        <f aca="false">C6</f>
        <v>0</v>
      </c>
      <c r="I20" s="25" t="n">
        <f aca="false">IF(H20=2,1,IF(H20=1,0.5,0))</f>
        <v>0</v>
      </c>
      <c r="J20" s="64" t="n">
        <f aca="false">(I20+I21+I22+I23)*1.5/4</f>
        <v>0.9375</v>
      </c>
    </row>
    <row r="21" customFormat="false" ht="15.8" hidden="false" customHeight="false" outlineLevel="0" collapsed="false">
      <c r="A21" s="44"/>
      <c r="B21" s="65" t="s">
        <v>92</v>
      </c>
      <c r="C21" s="65"/>
      <c r="F21" s="24"/>
      <c r="G21" s="63" t="n">
        <f aca="false">grille_officiel!G20</f>
        <v>6</v>
      </c>
      <c r="H21" s="40" t="n">
        <f aca="false">C11</f>
        <v>2</v>
      </c>
      <c r="I21" s="25" t="n">
        <f aca="false">IF(H21=2,1,IF(H21=1,0.5,0))</f>
        <v>1</v>
      </c>
      <c r="J21" s="64"/>
    </row>
    <row r="22" customFormat="false" ht="15.8" hidden="false" customHeight="false" outlineLevel="0" collapsed="false">
      <c r="A22" s="44"/>
      <c r="B22" s="44"/>
      <c r="C22" s="43"/>
      <c r="F22" s="24"/>
      <c r="G22" s="63" t="n">
        <f aca="false">grille_officiel!G21</f>
        <v>7</v>
      </c>
      <c r="H22" s="40" t="n">
        <f aca="false">C13</f>
        <v>2</v>
      </c>
      <c r="I22" s="25" t="n">
        <f aca="false">IF(H22=2,1,IF(H22=1,0.5,0))</f>
        <v>1</v>
      </c>
      <c r="J22" s="64"/>
    </row>
    <row r="23" customFormat="false" ht="15.8" hidden="false" customHeight="false" outlineLevel="0" collapsed="false">
      <c r="A23" s="44"/>
      <c r="B23" s="44"/>
      <c r="C23" s="43"/>
      <c r="F23" s="24"/>
      <c r="G23" s="63" t="n">
        <f aca="false">grille_officiel!G22</f>
        <v>8</v>
      </c>
      <c r="H23" s="38" t="n">
        <f aca="false">C15</f>
        <v>1</v>
      </c>
      <c r="I23" s="25" t="n">
        <f aca="false">IF(H23=2,1,IF(H23=1,0.5,0))</f>
        <v>0.5</v>
      </c>
      <c r="J23" s="64"/>
    </row>
    <row r="24" customFormat="false" ht="19.35" hidden="false" customHeight="false" outlineLevel="0" collapsed="false">
      <c r="A24" s="44"/>
      <c r="B24" s="44"/>
      <c r="C24" s="43"/>
      <c r="H24" s="47" t="s">
        <v>89</v>
      </c>
      <c r="I24" s="48" t="n">
        <f aca="false">J24</f>
        <v>8.3125</v>
      </c>
      <c r="J24" s="66" t="n">
        <f aca="false">J4+J9+J14+J18+J20</f>
        <v>8.3125</v>
      </c>
    </row>
  </sheetData>
  <mergeCells count="36">
    <mergeCell ref="A1:B1"/>
    <mergeCell ref="C1:D1"/>
    <mergeCell ref="E1:F1"/>
    <mergeCell ref="F2:F3"/>
    <mergeCell ref="G2:G3"/>
    <mergeCell ref="H2:H3"/>
    <mergeCell ref="I2:I3"/>
    <mergeCell ref="J2:J3"/>
    <mergeCell ref="F4:F8"/>
    <mergeCell ref="G4:G6"/>
    <mergeCell ref="H4:H6"/>
    <mergeCell ref="I4:I6"/>
    <mergeCell ref="J4:J8"/>
    <mergeCell ref="A5:A6"/>
    <mergeCell ref="A7:A8"/>
    <mergeCell ref="G7:G8"/>
    <mergeCell ref="H7:H8"/>
    <mergeCell ref="I7:I8"/>
    <mergeCell ref="F9:F13"/>
    <mergeCell ref="G9:G10"/>
    <mergeCell ref="H9:H10"/>
    <mergeCell ref="I9:I10"/>
    <mergeCell ref="J9:J13"/>
    <mergeCell ref="A10:A11"/>
    <mergeCell ref="G11:G13"/>
    <mergeCell ref="H11:H13"/>
    <mergeCell ref="I11:I13"/>
    <mergeCell ref="A12:A13"/>
    <mergeCell ref="A14:A15"/>
    <mergeCell ref="F14:F17"/>
    <mergeCell ref="J14:J17"/>
    <mergeCell ref="F18:F19"/>
    <mergeCell ref="J18:J19"/>
    <mergeCell ref="F20:F23"/>
    <mergeCell ref="J20:J23"/>
    <mergeCell ref="B21:C21"/>
  </mergeCells>
  <dataValidations count="1">
    <dataValidation allowBlank="true" operator="equal" showDropDown="false" showErrorMessage="true" showInputMessage="false" sqref="C3:C16" type="list">
      <formula1>"0,1,2"</formula1>
      <formula2>0</formula2>
    </dataValidation>
  </dataValidations>
  <hyperlinks>
    <hyperlink ref="B21" location="liste_eleve" display="#abs_ retard"/>
  </hyperlink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6.94"/>
    <col collapsed="false" customWidth="false" hidden="false" outlineLevel="0" max="5" min="3" style="0" width="11.52"/>
    <col collapsed="false" customWidth="true" hidden="false" outlineLevel="0" max="6" min="6" style="0" width="18.89"/>
    <col collapsed="false" customWidth="false" hidden="false" outlineLevel="0" max="9" min="7" style="0" width="11.52"/>
    <col collapsed="false" customWidth="true" hidden="false" outlineLevel="0" max="10" min="10" style="0" width="18.76"/>
    <col collapsed="false" customWidth="false" hidden="false" outlineLevel="0" max="1025" min="11" style="0" width="11.52"/>
  </cols>
  <sheetData>
    <row r="1" customFormat="false" ht="19.35" hidden="false" customHeight="false" outlineLevel="0" collapsed="false">
      <c r="A1" s="54" t="s">
        <v>90</v>
      </c>
      <c r="B1" s="54"/>
      <c r="C1" s="55" t="str">
        <f aca="false">LOOKUP(12,num,prenom)</f>
        <v>MAGUY </v>
      </c>
      <c r="D1" s="55"/>
      <c r="E1" s="56" t="s">
        <v>91</v>
      </c>
      <c r="F1" s="56"/>
      <c r="G1" s="57" t="str">
        <f aca="false">LOOKUP(12,num,Noms)</f>
        <v>Emeline</v>
      </c>
      <c r="H1" s="57"/>
      <c r="I1" s="58"/>
      <c r="J1" s="59"/>
    </row>
    <row r="2" customFormat="false" ht="59.25" hidden="false" customHeight="false" outlineLevel="0" collapsed="false">
      <c r="A2" s="16" t="str">
        <f aca="false">grille_officiel!A1</f>
        <v>Question</v>
      </c>
      <c r="B2" s="16" t="str">
        <f aca="false">grille_officiel!B1</f>
        <v>Compétences</v>
      </c>
      <c r="C2" s="17" t="str">
        <f aca="false">grille_officiel!C1</f>
        <v>Appréciation du niveau d'acquisition Choisir 0, 1 ou 2</v>
      </c>
      <c r="F2" s="18" t="str">
        <f aca="false">grille_officiel!F1</f>
        <v>Compétences</v>
      </c>
      <c r="G2" s="18" t="str">
        <f aca="false">grille_officiel!G1</f>
        <v>Question</v>
      </c>
      <c r="H2" s="18" t="str">
        <f aca="false">grille_officiel!H1</f>
        <v>Codage</v>
      </c>
      <c r="I2" s="19" t="str">
        <f aca="false">grille_officiel!I1</f>
        <v>Points</v>
      </c>
      <c r="J2" s="20" t="str">
        <f aca="false">grille_officiel!J1</f>
        <v>Poids de la compétence</v>
      </c>
    </row>
    <row r="3" customFormat="false" ht="15.8" hidden="false" customHeight="false" outlineLevel="0" collapsed="false">
      <c r="A3" s="21" t="n">
        <f aca="false">grille_officiel!A2</f>
        <v>1</v>
      </c>
      <c r="B3" s="60" t="str">
        <f aca="false">grille_officiel!B2</f>
        <v>APP</v>
      </c>
      <c r="C3" s="23" t="n">
        <v>2</v>
      </c>
      <c r="F3" s="18"/>
      <c r="G3" s="18"/>
      <c r="H3" s="18"/>
      <c r="I3" s="19"/>
      <c r="J3" s="20"/>
    </row>
    <row r="4" customFormat="false" ht="15.8" hidden="false" customHeight="false" outlineLevel="0" collapsed="false">
      <c r="A4" s="21" t="n">
        <f aca="false">grille_officiel!A3</f>
        <v>2</v>
      </c>
      <c r="B4" s="60" t="str">
        <f aca="false">grille_officiel!B3</f>
        <v>REA</v>
      </c>
      <c r="C4" s="23" t="n">
        <v>2</v>
      </c>
      <c r="F4" s="24" t="str">
        <f aca="false">grille_officiel!F3</f>
        <v>S'approprier        APP</v>
      </c>
      <c r="G4" s="24" t="n">
        <f aca="false">grille_officiel!G3</f>
        <v>1</v>
      </c>
      <c r="H4" s="24" t="n">
        <f aca="false">C3</f>
        <v>2</v>
      </c>
      <c r="I4" s="25" t="n">
        <f aca="false">IF(H4=2,1,IF(H4=1,0.5,0))</f>
        <v>1</v>
      </c>
      <c r="J4" s="61" t="n">
        <f aca="false">(I4+I7)*1.5/2</f>
        <v>0.75</v>
      </c>
    </row>
    <row r="5" customFormat="false" ht="15.8" hidden="false" customHeight="false" outlineLevel="0" collapsed="false">
      <c r="A5" s="21" t="n">
        <f aca="false">grille_officiel!A4</f>
        <v>3</v>
      </c>
      <c r="B5" s="60" t="str">
        <f aca="false">grille_officiel!B4</f>
        <v>RAI</v>
      </c>
      <c r="C5" s="28" t="n">
        <v>2</v>
      </c>
      <c r="F5" s="24"/>
      <c r="G5" s="24"/>
      <c r="H5" s="24"/>
      <c r="I5" s="25" t="n">
        <f aca="false">IF(H5=2,1,IF(H5=1,0.5,0))</f>
        <v>0</v>
      </c>
      <c r="J5" s="61"/>
    </row>
    <row r="6" customFormat="false" ht="15.8" hidden="false" customHeight="false" outlineLevel="0" collapsed="false">
      <c r="A6" s="21"/>
      <c r="B6" s="60" t="str">
        <f aca="false">grille_officiel!B5</f>
        <v>COM</v>
      </c>
      <c r="C6" s="30" t="n">
        <v>0</v>
      </c>
      <c r="F6" s="24"/>
      <c r="G6" s="24"/>
      <c r="H6" s="24"/>
      <c r="I6" s="25" t="n">
        <f aca="false">IF(H6=2,1,IF(H6=1,0.5,0))</f>
        <v>0</v>
      </c>
      <c r="J6" s="61"/>
    </row>
    <row r="7" customFormat="false" ht="15.8" hidden="false" customHeight="false" outlineLevel="0" collapsed="false">
      <c r="A7" s="21" t="n">
        <f aca="false">grille_officiel!A6</f>
        <v>4</v>
      </c>
      <c r="B7" s="60" t="str">
        <f aca="false">grille_officiel!B6</f>
        <v>REA</v>
      </c>
      <c r="C7" s="28" t="n">
        <v>0</v>
      </c>
      <c r="F7" s="24"/>
      <c r="G7" s="31" t="n">
        <f aca="false">grille_officiel!G6</f>
        <v>9</v>
      </c>
      <c r="H7" s="31" t="n">
        <f aca="false">C16</f>
        <v>0</v>
      </c>
      <c r="I7" s="25" t="n">
        <f aca="false">IF(H7=2,1,IF(H7=1,0.5,0))</f>
        <v>0</v>
      </c>
      <c r="J7" s="61"/>
    </row>
    <row r="8" customFormat="false" ht="15.8" hidden="false" customHeight="false" outlineLevel="0" collapsed="false">
      <c r="A8" s="21"/>
      <c r="B8" s="60" t="str">
        <f aca="false">grille_officiel!B7</f>
        <v>VAL</v>
      </c>
      <c r="C8" s="30" t="n">
        <v>0</v>
      </c>
      <c r="F8" s="24"/>
      <c r="G8" s="31"/>
      <c r="H8" s="31"/>
      <c r="I8" s="25" t="n">
        <f aca="false">IF(H8=2,1,IF(H8=1,0.5,0))</f>
        <v>0</v>
      </c>
      <c r="J8" s="61"/>
    </row>
    <row r="9" customFormat="false" ht="15.8" hidden="false" customHeight="false" outlineLevel="0" collapsed="false">
      <c r="A9" s="32" t="n">
        <f aca="false">grille_officiel!A8</f>
        <v>5</v>
      </c>
      <c r="B9" s="60" t="str">
        <f aca="false">grille_officiel!B8</f>
        <v>REA</v>
      </c>
      <c r="C9" s="34" t="n">
        <v>2</v>
      </c>
      <c r="F9" s="24" t="str">
        <f aca="false">grille_officiel!F8</f>
        <v>Analyser, Raisonner ANA</v>
      </c>
      <c r="G9" s="35" t="n">
        <f aca="false">grille_officiel!G8</f>
        <v>3</v>
      </c>
      <c r="H9" s="35" t="n">
        <f aca="false">C5</f>
        <v>2</v>
      </c>
      <c r="I9" s="25" t="n">
        <f aca="false">IF(H9=2,1,IF(H9=1,0.5,0))</f>
        <v>1</v>
      </c>
      <c r="J9" s="62" t="n">
        <f aca="false">(I9+I11)*1.5/2</f>
        <v>0.75</v>
      </c>
    </row>
    <row r="10" customFormat="false" ht="15.8" hidden="false" customHeight="false" outlineLevel="0" collapsed="false">
      <c r="A10" s="37" t="n">
        <f aca="false">grille_officiel!A9</f>
        <v>6</v>
      </c>
      <c r="B10" s="60" t="str">
        <f aca="false">grille_officiel!B9</f>
        <v>REA</v>
      </c>
      <c r="C10" s="28" t="n">
        <v>2</v>
      </c>
      <c r="F10" s="24"/>
      <c r="G10" s="35"/>
      <c r="H10" s="35"/>
      <c r="I10" s="25" t="n">
        <f aca="false">IF(H10=2,1,IF(H10=1,0.5,0))</f>
        <v>0</v>
      </c>
      <c r="J10" s="62"/>
    </row>
    <row r="11" customFormat="false" ht="15.8" hidden="false" customHeight="false" outlineLevel="0" collapsed="false">
      <c r="A11" s="37"/>
      <c r="B11" s="60" t="str">
        <f aca="false">grille_officiel!B10</f>
        <v>COM</v>
      </c>
      <c r="C11" s="30" t="n">
        <v>0</v>
      </c>
      <c r="F11" s="24"/>
      <c r="G11" s="38" t="n">
        <f aca="false">grille_officiel!G10</f>
        <v>8</v>
      </c>
      <c r="H11" s="38" t="n">
        <f aca="false">C14</f>
        <v>0</v>
      </c>
      <c r="I11" s="25" t="n">
        <f aca="false">IF(H11=2,1,IF(H11=1,0.5,0))</f>
        <v>0</v>
      </c>
      <c r="J11" s="62"/>
    </row>
    <row r="12" customFormat="false" ht="15.8" hidden="false" customHeight="false" outlineLevel="0" collapsed="false">
      <c r="A12" s="37" t="n">
        <f aca="false">grille_officiel!A11</f>
        <v>7</v>
      </c>
      <c r="B12" s="60" t="str">
        <f aca="false">grille_officiel!B11</f>
        <v>VAL</v>
      </c>
      <c r="C12" s="28" t="n">
        <v>0</v>
      </c>
      <c r="F12" s="24"/>
      <c r="G12" s="38"/>
      <c r="H12" s="38"/>
      <c r="I12" s="25" t="n">
        <f aca="false">IF(H12=2,1,IF(H12=1,0.5,0))</f>
        <v>0</v>
      </c>
      <c r="J12" s="62"/>
    </row>
    <row r="13" customFormat="false" ht="15.8" hidden="false" customHeight="false" outlineLevel="0" collapsed="false">
      <c r="A13" s="37"/>
      <c r="B13" s="60" t="str">
        <f aca="false">grille_officiel!B12</f>
        <v>COM</v>
      </c>
      <c r="C13" s="30" t="n">
        <v>0</v>
      </c>
      <c r="F13" s="24"/>
      <c r="G13" s="38"/>
      <c r="H13" s="38"/>
      <c r="I13" s="25" t="n">
        <f aca="false">IF(H13=2,1,IF(H13=1,0.5,0))</f>
        <v>0</v>
      </c>
      <c r="J13" s="62"/>
    </row>
    <row r="14" customFormat="false" ht="15.8" hidden="false" customHeight="false" outlineLevel="0" collapsed="false">
      <c r="A14" s="37" t="n">
        <f aca="false">grille_officiel!A13</f>
        <v>8</v>
      </c>
      <c r="B14" s="60" t="str">
        <f aca="false">grille_officiel!B13</f>
        <v>RAI</v>
      </c>
      <c r="C14" s="28" t="n">
        <v>0</v>
      </c>
      <c r="F14" s="24" t="str">
        <f aca="false">grille_officiel!F13</f>
        <v>Réaliser             REA</v>
      </c>
      <c r="G14" s="63" t="n">
        <f aca="false">grille_officiel!G13</f>
        <v>2</v>
      </c>
      <c r="H14" s="35" t="n">
        <f aca="false">C4</f>
        <v>2</v>
      </c>
      <c r="I14" s="25" t="n">
        <f aca="false">IF(H14=2,1,IF(H14=1,0.5,0))</f>
        <v>1</v>
      </c>
      <c r="J14" s="62" t="n">
        <f aca="false">I14+I15+I16+I17</f>
        <v>3</v>
      </c>
    </row>
    <row r="15" customFormat="false" ht="15.8" hidden="false" customHeight="false" outlineLevel="0" collapsed="false">
      <c r="A15" s="37"/>
      <c r="B15" s="60" t="str">
        <f aca="false">grille_officiel!B14</f>
        <v>COM</v>
      </c>
      <c r="C15" s="30" t="n">
        <v>0</v>
      </c>
      <c r="F15" s="24"/>
      <c r="G15" s="63" t="n">
        <f aca="false">grille_officiel!G14</f>
        <v>4</v>
      </c>
      <c r="H15" s="40" t="n">
        <f aca="false">C7</f>
        <v>0</v>
      </c>
      <c r="I15" s="25" t="n">
        <f aca="false">IF(H15=2,1,IF(H15=1,0.5,0))</f>
        <v>0</v>
      </c>
      <c r="J15" s="62"/>
    </row>
    <row r="16" customFormat="false" ht="15.8" hidden="false" customHeight="false" outlineLevel="0" collapsed="false">
      <c r="A16" s="21" t="n">
        <f aca="false">grille_officiel!A15</f>
        <v>9</v>
      </c>
      <c r="B16" s="60" t="str">
        <f aca="false">grille_officiel!B15</f>
        <v>APP</v>
      </c>
      <c r="C16" s="23" t="n">
        <v>0</v>
      </c>
      <c r="F16" s="24"/>
      <c r="G16" s="63" t="n">
        <f aca="false">grille_officiel!G15</f>
        <v>5</v>
      </c>
      <c r="H16" s="40" t="n">
        <f aca="false">C9</f>
        <v>2</v>
      </c>
      <c r="I16" s="25" t="n">
        <f aca="false">IF(H16=2,1,IF(H16=1,0.5,0))</f>
        <v>1</v>
      </c>
      <c r="J16" s="62"/>
    </row>
    <row r="17" customFormat="false" ht="15.8" hidden="false" customHeight="false" outlineLevel="0" collapsed="false">
      <c r="A17" s="41"/>
      <c r="B17" s="42"/>
      <c r="C17" s="43"/>
      <c r="F17" s="24"/>
      <c r="G17" s="63" t="n">
        <f aca="false">grille_officiel!G16</f>
        <v>6</v>
      </c>
      <c r="H17" s="40" t="n">
        <f aca="false">C10</f>
        <v>2</v>
      </c>
      <c r="I17" s="25" t="n">
        <f aca="false">IF(H17=2,1,IF(H17=1,0.5,0))</f>
        <v>1</v>
      </c>
      <c r="J17" s="62"/>
    </row>
    <row r="18" customFormat="false" ht="15.8" hidden="false" customHeight="false" outlineLevel="0" collapsed="false">
      <c r="A18" s="44"/>
      <c r="B18" s="44"/>
      <c r="C18" s="43"/>
      <c r="F18" s="24" t="str">
        <f aca="false">grille_officiel!F17</f>
        <v>Valider               VAL</v>
      </c>
      <c r="G18" s="63" t="n">
        <f aca="false">grille_officiel!G17</f>
        <v>4</v>
      </c>
      <c r="H18" s="35" t="n">
        <f aca="false">C8</f>
        <v>0</v>
      </c>
      <c r="I18" s="25" t="n">
        <f aca="false">IF(H18=2,1,IF(H18=1,0.5,0))</f>
        <v>0</v>
      </c>
      <c r="J18" s="64" t="n">
        <f aca="false">(I18+I19)*1.5/2</f>
        <v>0</v>
      </c>
    </row>
    <row r="19" customFormat="false" ht="15.8" hidden="false" customHeight="false" outlineLevel="0" collapsed="false">
      <c r="A19" s="44"/>
      <c r="B19" s="44"/>
      <c r="C19" s="43"/>
      <c r="F19" s="24"/>
      <c r="G19" s="63" t="n">
        <f aca="false">grille_officiel!G18</f>
        <v>7</v>
      </c>
      <c r="H19" s="40" t="n">
        <f aca="false">C12</f>
        <v>0</v>
      </c>
      <c r="I19" s="25" t="n">
        <f aca="false">IF(H19=2,1,IF(H19=1,0.5,0))</f>
        <v>0</v>
      </c>
      <c r="J19" s="64"/>
    </row>
    <row r="20" customFormat="false" ht="15.8" hidden="false" customHeight="false" outlineLevel="0" collapsed="false">
      <c r="A20" s="44"/>
      <c r="B20" s="44"/>
      <c r="C20" s="43"/>
      <c r="F20" s="24" t="str">
        <f aca="false">grille_officiel!F19</f>
        <v>Communiquer      COM</v>
      </c>
      <c r="G20" s="63" t="n">
        <f aca="false">grille_officiel!G19</f>
        <v>3</v>
      </c>
      <c r="H20" s="35" t="n">
        <f aca="false">C6</f>
        <v>0</v>
      </c>
      <c r="I20" s="25" t="n">
        <f aca="false">IF(H20=2,1,IF(H20=1,0.5,0))</f>
        <v>0</v>
      </c>
      <c r="J20" s="64" t="n">
        <f aca="false">(I20+I21+I22+I23)*1.5/4</f>
        <v>0</v>
      </c>
    </row>
    <row r="21" customFormat="false" ht="15.8" hidden="false" customHeight="false" outlineLevel="0" collapsed="false">
      <c r="A21" s="65" t="s">
        <v>92</v>
      </c>
      <c r="B21" s="65"/>
      <c r="C21" s="43"/>
      <c r="F21" s="24"/>
      <c r="G21" s="63" t="n">
        <f aca="false">grille_officiel!G20</f>
        <v>6</v>
      </c>
      <c r="H21" s="40" t="n">
        <f aca="false">C11</f>
        <v>0</v>
      </c>
      <c r="I21" s="25" t="n">
        <f aca="false">IF(H21=2,1,IF(H21=1,0.5,0))</f>
        <v>0</v>
      </c>
      <c r="J21" s="64"/>
    </row>
    <row r="22" customFormat="false" ht="15.8" hidden="false" customHeight="false" outlineLevel="0" collapsed="false">
      <c r="A22" s="44"/>
      <c r="B22" s="44"/>
      <c r="C22" s="43"/>
      <c r="F22" s="24"/>
      <c r="G22" s="63" t="n">
        <f aca="false">grille_officiel!G21</f>
        <v>7</v>
      </c>
      <c r="H22" s="40" t="n">
        <f aca="false">C13</f>
        <v>0</v>
      </c>
      <c r="I22" s="25" t="n">
        <f aca="false">IF(H22=2,1,IF(H22=1,0.5,0))</f>
        <v>0</v>
      </c>
      <c r="J22" s="64"/>
    </row>
    <row r="23" customFormat="false" ht="15.8" hidden="false" customHeight="false" outlineLevel="0" collapsed="false">
      <c r="A23" s="44"/>
      <c r="B23" s="44"/>
      <c r="C23" s="43"/>
      <c r="F23" s="24"/>
      <c r="G23" s="63" t="n">
        <f aca="false">grille_officiel!G22</f>
        <v>8</v>
      </c>
      <c r="H23" s="38" t="n">
        <f aca="false">C15</f>
        <v>0</v>
      </c>
      <c r="I23" s="25" t="n">
        <f aca="false">IF(H23=2,1,IF(H23=1,0.5,0))</f>
        <v>0</v>
      </c>
      <c r="J23" s="64"/>
    </row>
    <row r="24" customFormat="false" ht="19.35" hidden="false" customHeight="false" outlineLevel="0" collapsed="false">
      <c r="A24" s="44"/>
      <c r="B24" s="44"/>
      <c r="C24" s="43"/>
      <c r="H24" s="47" t="s">
        <v>89</v>
      </c>
      <c r="I24" s="48" t="n">
        <f aca="false">J24</f>
        <v>4.5</v>
      </c>
      <c r="J24" s="66" t="n">
        <f aca="false">J4+J9+J14+J18+J20</f>
        <v>4.5</v>
      </c>
    </row>
  </sheetData>
  <mergeCells count="36">
    <mergeCell ref="A1:B1"/>
    <mergeCell ref="C1:D1"/>
    <mergeCell ref="E1:F1"/>
    <mergeCell ref="F2:F3"/>
    <mergeCell ref="G2:G3"/>
    <mergeCell ref="H2:H3"/>
    <mergeCell ref="I2:I3"/>
    <mergeCell ref="J2:J3"/>
    <mergeCell ref="F4:F8"/>
    <mergeCell ref="G4:G6"/>
    <mergeCell ref="H4:H6"/>
    <mergeCell ref="I4:I6"/>
    <mergeCell ref="J4:J8"/>
    <mergeCell ref="A5:A6"/>
    <mergeCell ref="A7:A8"/>
    <mergeCell ref="G7:G8"/>
    <mergeCell ref="H7:H8"/>
    <mergeCell ref="I7:I8"/>
    <mergeCell ref="F9:F13"/>
    <mergeCell ref="G9:G10"/>
    <mergeCell ref="H9:H10"/>
    <mergeCell ref="I9:I10"/>
    <mergeCell ref="J9:J13"/>
    <mergeCell ref="A10:A11"/>
    <mergeCell ref="G11:G13"/>
    <mergeCell ref="H11:H13"/>
    <mergeCell ref="I11:I13"/>
    <mergeCell ref="A12:A13"/>
    <mergeCell ref="A14:A15"/>
    <mergeCell ref="F14:F17"/>
    <mergeCell ref="J14:J17"/>
    <mergeCell ref="F18:F19"/>
    <mergeCell ref="J18:J19"/>
    <mergeCell ref="F20:F23"/>
    <mergeCell ref="J20:J23"/>
    <mergeCell ref="A21:B21"/>
  </mergeCells>
  <dataValidations count="1">
    <dataValidation allowBlank="true" operator="equal" showDropDown="false" showErrorMessage="true" showInputMessage="false" sqref="C3:C16" type="list">
      <formula1>"0,1,2"</formula1>
      <formula2>0</formula2>
    </dataValidation>
  </dataValidations>
  <hyperlinks>
    <hyperlink ref="A21" location="liste_eleve" display="#abs_ retard"/>
  </hyperlink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6.94"/>
    <col collapsed="false" customWidth="false" hidden="false" outlineLevel="0" max="5" min="3" style="0" width="11.52"/>
    <col collapsed="false" customWidth="true" hidden="false" outlineLevel="0" max="6" min="6" style="0" width="18.89"/>
    <col collapsed="false" customWidth="false" hidden="false" outlineLevel="0" max="9" min="7" style="0" width="11.52"/>
    <col collapsed="false" customWidth="true" hidden="false" outlineLevel="0" max="10" min="10" style="0" width="18.06"/>
    <col collapsed="false" customWidth="false" hidden="false" outlineLevel="0" max="1025" min="11" style="0" width="11.52"/>
  </cols>
  <sheetData>
    <row r="1" customFormat="false" ht="19.35" hidden="false" customHeight="false" outlineLevel="0" collapsed="false">
      <c r="A1" s="54" t="s">
        <v>90</v>
      </c>
      <c r="B1" s="54"/>
      <c r="C1" s="55" t="str">
        <f aca="false">LOOKUP(13,num,prenom)</f>
        <v>PALLUAUD </v>
      </c>
      <c r="D1" s="55"/>
      <c r="E1" s="56" t="s">
        <v>91</v>
      </c>
      <c r="F1" s="56"/>
      <c r="G1" s="57" t="str">
        <f aca="false">LOOKUP(13,num,Noms)</f>
        <v>Julie</v>
      </c>
      <c r="H1" s="57"/>
      <c r="I1" s="58"/>
      <c r="J1" s="59"/>
    </row>
    <row r="2" customFormat="false" ht="59.25" hidden="false" customHeight="false" outlineLevel="0" collapsed="false">
      <c r="A2" s="16" t="str">
        <f aca="false">grille_officiel!A1</f>
        <v>Question</v>
      </c>
      <c r="B2" s="16" t="str">
        <f aca="false">grille_officiel!B1</f>
        <v>Compétences</v>
      </c>
      <c r="C2" s="17" t="str">
        <f aca="false">grille_officiel!C1</f>
        <v>Appréciation du niveau d'acquisition Choisir 0, 1 ou 2</v>
      </c>
      <c r="F2" s="18" t="str">
        <f aca="false">grille_officiel!F1</f>
        <v>Compétences</v>
      </c>
      <c r="G2" s="18" t="str">
        <f aca="false">grille_officiel!G1</f>
        <v>Question</v>
      </c>
      <c r="H2" s="18" t="str">
        <f aca="false">grille_officiel!H1</f>
        <v>Codage</v>
      </c>
      <c r="I2" s="19" t="str">
        <f aca="false">grille_officiel!I1</f>
        <v>Points</v>
      </c>
      <c r="J2" s="20" t="str">
        <f aca="false">grille_officiel!J1</f>
        <v>Poids de la compétence</v>
      </c>
    </row>
    <row r="3" customFormat="false" ht="15.8" hidden="false" customHeight="false" outlineLevel="0" collapsed="false">
      <c r="A3" s="21" t="n">
        <f aca="false">grille_officiel!A2</f>
        <v>1</v>
      </c>
      <c r="B3" s="60" t="str">
        <f aca="false">grille_officiel!B2</f>
        <v>APP</v>
      </c>
      <c r="C3" s="23" t="n">
        <v>2</v>
      </c>
      <c r="F3" s="18"/>
      <c r="G3" s="18"/>
      <c r="H3" s="18"/>
      <c r="I3" s="19"/>
      <c r="J3" s="20"/>
    </row>
    <row r="4" customFormat="false" ht="15.8" hidden="false" customHeight="false" outlineLevel="0" collapsed="false">
      <c r="A4" s="21" t="n">
        <f aca="false">grille_officiel!A3</f>
        <v>2</v>
      </c>
      <c r="B4" s="60" t="str">
        <f aca="false">grille_officiel!B3</f>
        <v>REA</v>
      </c>
      <c r="C4" s="23" t="n">
        <v>2</v>
      </c>
      <c r="F4" s="24" t="str">
        <f aca="false">grille_officiel!F3</f>
        <v>S'approprier        APP</v>
      </c>
      <c r="G4" s="24" t="n">
        <f aca="false">grille_officiel!G3</f>
        <v>1</v>
      </c>
      <c r="H4" s="24" t="n">
        <f aca="false">C3</f>
        <v>2</v>
      </c>
      <c r="I4" s="25" t="n">
        <f aca="false">IF(H4=2,1,IF(H4=1,0.5,0))</f>
        <v>1</v>
      </c>
      <c r="J4" s="61" t="n">
        <f aca="false">(I4+I7)*1.5/2</f>
        <v>0.75</v>
      </c>
    </row>
    <row r="5" customFormat="false" ht="15.8" hidden="false" customHeight="false" outlineLevel="0" collapsed="false">
      <c r="A5" s="21" t="n">
        <f aca="false">grille_officiel!A4</f>
        <v>3</v>
      </c>
      <c r="B5" s="60" t="str">
        <f aca="false">grille_officiel!B4</f>
        <v>RAI</v>
      </c>
      <c r="C5" s="28" t="n">
        <v>2</v>
      </c>
      <c r="F5" s="24"/>
      <c r="G5" s="24"/>
      <c r="H5" s="24"/>
      <c r="I5" s="25" t="n">
        <f aca="false">IF(H5=2,1,IF(H5=1,0.5,0))</f>
        <v>0</v>
      </c>
      <c r="J5" s="61"/>
    </row>
    <row r="6" customFormat="false" ht="15.8" hidden="false" customHeight="false" outlineLevel="0" collapsed="false">
      <c r="A6" s="21"/>
      <c r="B6" s="60" t="str">
        <f aca="false">grille_officiel!B5</f>
        <v>COM</v>
      </c>
      <c r="C6" s="30" t="n">
        <v>0</v>
      </c>
      <c r="F6" s="24"/>
      <c r="G6" s="24"/>
      <c r="H6" s="24"/>
      <c r="I6" s="25" t="n">
        <f aca="false">IF(H6=2,1,IF(H6=1,0.5,0))</f>
        <v>0</v>
      </c>
      <c r="J6" s="61"/>
    </row>
    <row r="7" customFormat="false" ht="15.8" hidden="false" customHeight="false" outlineLevel="0" collapsed="false">
      <c r="A7" s="21" t="n">
        <f aca="false">grille_officiel!A6</f>
        <v>4</v>
      </c>
      <c r="B7" s="60" t="str">
        <f aca="false">grille_officiel!B6</f>
        <v>REA</v>
      </c>
      <c r="C7" s="28" t="n">
        <v>2</v>
      </c>
      <c r="F7" s="24"/>
      <c r="G7" s="31" t="n">
        <f aca="false">grille_officiel!G6</f>
        <v>9</v>
      </c>
      <c r="H7" s="31" t="n">
        <f aca="false">C16</f>
        <v>0</v>
      </c>
      <c r="I7" s="25" t="n">
        <f aca="false">IF(H7=2,1,IF(H7=1,0.5,0))</f>
        <v>0</v>
      </c>
      <c r="J7" s="61"/>
    </row>
    <row r="8" customFormat="false" ht="15.8" hidden="false" customHeight="false" outlineLevel="0" collapsed="false">
      <c r="A8" s="21"/>
      <c r="B8" s="60" t="str">
        <f aca="false">grille_officiel!B7</f>
        <v>VAL</v>
      </c>
      <c r="C8" s="30" t="n">
        <v>1</v>
      </c>
      <c r="F8" s="24"/>
      <c r="G8" s="31"/>
      <c r="H8" s="31"/>
      <c r="I8" s="25" t="n">
        <f aca="false">IF(H8=2,1,IF(H8=1,0.5,0))</f>
        <v>0</v>
      </c>
      <c r="J8" s="61"/>
    </row>
    <row r="9" customFormat="false" ht="15.8" hidden="false" customHeight="false" outlineLevel="0" collapsed="false">
      <c r="A9" s="32" t="n">
        <f aca="false">grille_officiel!A8</f>
        <v>5</v>
      </c>
      <c r="B9" s="60" t="str">
        <f aca="false">grille_officiel!B8</f>
        <v>REA</v>
      </c>
      <c r="C9" s="34" t="n">
        <v>0</v>
      </c>
      <c r="F9" s="24" t="str">
        <f aca="false">grille_officiel!F8</f>
        <v>Analyser, Raisonner ANA</v>
      </c>
      <c r="G9" s="35" t="n">
        <f aca="false">grille_officiel!G8</f>
        <v>3</v>
      </c>
      <c r="H9" s="35" t="n">
        <f aca="false">C5</f>
        <v>2</v>
      </c>
      <c r="I9" s="25" t="n">
        <f aca="false">IF(H9=2,1,IF(H9=1,0.5,0))</f>
        <v>1</v>
      </c>
      <c r="J9" s="62" t="n">
        <f aca="false">(I9+I11)*1.5/2</f>
        <v>0.75</v>
      </c>
    </row>
    <row r="10" customFormat="false" ht="15.8" hidden="false" customHeight="false" outlineLevel="0" collapsed="false">
      <c r="A10" s="37" t="n">
        <f aca="false">grille_officiel!A9</f>
        <v>6</v>
      </c>
      <c r="B10" s="60" t="str">
        <f aca="false">grille_officiel!B9</f>
        <v>REA</v>
      </c>
      <c r="C10" s="28" t="n">
        <v>2</v>
      </c>
      <c r="F10" s="24"/>
      <c r="G10" s="35"/>
      <c r="H10" s="35"/>
      <c r="I10" s="25" t="n">
        <f aca="false">IF(H10=2,1,IF(H10=1,0.5,0))</f>
        <v>0</v>
      </c>
      <c r="J10" s="62"/>
    </row>
    <row r="11" customFormat="false" ht="15.8" hidden="false" customHeight="false" outlineLevel="0" collapsed="false">
      <c r="A11" s="37"/>
      <c r="B11" s="60" t="str">
        <f aca="false">grille_officiel!B10</f>
        <v>COM</v>
      </c>
      <c r="C11" s="30" t="n">
        <v>2</v>
      </c>
      <c r="F11" s="24"/>
      <c r="G11" s="38" t="n">
        <f aca="false">grille_officiel!G10</f>
        <v>8</v>
      </c>
      <c r="H11" s="38" t="n">
        <f aca="false">C14</f>
        <v>0</v>
      </c>
      <c r="I11" s="25" t="n">
        <f aca="false">IF(H11=2,1,IF(H11=1,0.5,0))</f>
        <v>0</v>
      </c>
      <c r="J11" s="62"/>
    </row>
    <row r="12" customFormat="false" ht="15.8" hidden="false" customHeight="false" outlineLevel="0" collapsed="false">
      <c r="A12" s="37" t="n">
        <f aca="false">grille_officiel!A11</f>
        <v>7</v>
      </c>
      <c r="B12" s="60" t="str">
        <f aca="false">grille_officiel!B11</f>
        <v>VAL</v>
      </c>
      <c r="C12" s="28" t="n">
        <v>2</v>
      </c>
      <c r="F12" s="24"/>
      <c r="G12" s="38"/>
      <c r="H12" s="38"/>
      <c r="I12" s="25" t="n">
        <f aca="false">IF(H12=2,1,IF(H12=1,0.5,0))</f>
        <v>0</v>
      </c>
      <c r="J12" s="62"/>
    </row>
    <row r="13" customFormat="false" ht="15.8" hidden="false" customHeight="false" outlineLevel="0" collapsed="false">
      <c r="A13" s="37"/>
      <c r="B13" s="60" t="str">
        <f aca="false">grille_officiel!B12</f>
        <v>COM</v>
      </c>
      <c r="C13" s="30" t="n">
        <v>2</v>
      </c>
      <c r="F13" s="24"/>
      <c r="G13" s="38"/>
      <c r="H13" s="38"/>
      <c r="I13" s="25" t="n">
        <f aca="false">IF(H13=2,1,IF(H13=1,0.5,0))</f>
        <v>0</v>
      </c>
      <c r="J13" s="62"/>
    </row>
    <row r="14" customFormat="false" ht="15.8" hidden="false" customHeight="false" outlineLevel="0" collapsed="false">
      <c r="A14" s="37" t="n">
        <f aca="false">grille_officiel!A13</f>
        <v>8</v>
      </c>
      <c r="B14" s="60" t="str">
        <f aca="false">grille_officiel!B13</f>
        <v>RAI</v>
      </c>
      <c r="C14" s="28" t="n">
        <v>0</v>
      </c>
      <c r="F14" s="24" t="str">
        <f aca="false">grille_officiel!F13</f>
        <v>Réaliser             REA</v>
      </c>
      <c r="G14" s="63" t="n">
        <f aca="false">grille_officiel!G13</f>
        <v>2</v>
      </c>
      <c r="H14" s="35" t="n">
        <f aca="false">C4</f>
        <v>2</v>
      </c>
      <c r="I14" s="25" t="n">
        <f aca="false">IF(H14=2,1,IF(H14=1,0.5,0))</f>
        <v>1</v>
      </c>
      <c r="J14" s="62" t="n">
        <f aca="false">I14+I15+I16+I17</f>
        <v>3</v>
      </c>
    </row>
    <row r="15" customFormat="false" ht="15.8" hidden="false" customHeight="false" outlineLevel="0" collapsed="false">
      <c r="A15" s="37"/>
      <c r="B15" s="60" t="str">
        <f aca="false">grille_officiel!B14</f>
        <v>COM</v>
      </c>
      <c r="C15" s="30" t="n">
        <v>1</v>
      </c>
      <c r="F15" s="24"/>
      <c r="G15" s="63" t="n">
        <f aca="false">grille_officiel!G14</f>
        <v>4</v>
      </c>
      <c r="H15" s="40" t="n">
        <f aca="false">C7</f>
        <v>2</v>
      </c>
      <c r="I15" s="25" t="n">
        <f aca="false">IF(H15=2,1,IF(H15=1,0.5,0))</f>
        <v>1</v>
      </c>
      <c r="J15" s="62"/>
    </row>
    <row r="16" customFormat="false" ht="15.8" hidden="false" customHeight="false" outlineLevel="0" collapsed="false">
      <c r="A16" s="21" t="n">
        <f aca="false">grille_officiel!A15</f>
        <v>9</v>
      </c>
      <c r="B16" s="60" t="str">
        <f aca="false">grille_officiel!B15</f>
        <v>APP</v>
      </c>
      <c r="C16" s="23" t="n">
        <v>0</v>
      </c>
      <c r="F16" s="24"/>
      <c r="G16" s="63" t="n">
        <f aca="false">grille_officiel!G15</f>
        <v>5</v>
      </c>
      <c r="H16" s="40" t="n">
        <f aca="false">C9</f>
        <v>0</v>
      </c>
      <c r="I16" s="25" t="n">
        <f aca="false">IF(H16=2,1,IF(H16=1,0.5,0))</f>
        <v>0</v>
      </c>
      <c r="J16" s="62"/>
    </row>
    <row r="17" customFormat="false" ht="15.8" hidden="false" customHeight="false" outlineLevel="0" collapsed="false">
      <c r="A17" s="41"/>
      <c r="B17" s="42"/>
      <c r="C17" s="43"/>
      <c r="F17" s="24"/>
      <c r="G17" s="63" t="n">
        <f aca="false">grille_officiel!G16</f>
        <v>6</v>
      </c>
      <c r="H17" s="40" t="n">
        <f aca="false">C10</f>
        <v>2</v>
      </c>
      <c r="I17" s="25" t="n">
        <f aca="false">IF(H17=2,1,IF(H17=1,0.5,0))</f>
        <v>1</v>
      </c>
      <c r="J17" s="62"/>
    </row>
    <row r="18" customFormat="false" ht="15.8" hidden="false" customHeight="false" outlineLevel="0" collapsed="false">
      <c r="A18" s="44"/>
      <c r="B18" s="44"/>
      <c r="C18" s="43"/>
      <c r="F18" s="24" t="str">
        <f aca="false">grille_officiel!F17</f>
        <v>Valider               VAL</v>
      </c>
      <c r="G18" s="63" t="n">
        <f aca="false">grille_officiel!G17</f>
        <v>4</v>
      </c>
      <c r="H18" s="35" t="n">
        <f aca="false">C8</f>
        <v>1</v>
      </c>
      <c r="I18" s="25" t="n">
        <f aca="false">IF(H18=2,1,IF(H18=1,0.5,0))</f>
        <v>0.5</v>
      </c>
      <c r="J18" s="64" t="n">
        <f aca="false">(I18+I19)*1.5/2</f>
        <v>1.125</v>
      </c>
    </row>
    <row r="19" customFormat="false" ht="15.8" hidden="false" customHeight="false" outlineLevel="0" collapsed="false">
      <c r="A19" s="44"/>
      <c r="B19" s="44"/>
      <c r="C19" s="43"/>
      <c r="F19" s="24"/>
      <c r="G19" s="63" t="n">
        <f aca="false">grille_officiel!G18</f>
        <v>7</v>
      </c>
      <c r="H19" s="40" t="n">
        <f aca="false">C12</f>
        <v>2</v>
      </c>
      <c r="I19" s="25" t="n">
        <f aca="false">IF(H19=2,1,IF(H19=1,0.5,0))</f>
        <v>1</v>
      </c>
      <c r="J19" s="64"/>
    </row>
    <row r="20" customFormat="false" ht="15.8" hidden="false" customHeight="false" outlineLevel="0" collapsed="false">
      <c r="A20" s="44"/>
      <c r="B20" s="44"/>
      <c r="C20" s="43"/>
      <c r="F20" s="24" t="str">
        <f aca="false">grille_officiel!F19</f>
        <v>Communiquer      COM</v>
      </c>
      <c r="G20" s="63" t="n">
        <f aca="false">grille_officiel!G19</f>
        <v>3</v>
      </c>
      <c r="H20" s="35" t="n">
        <f aca="false">C6</f>
        <v>0</v>
      </c>
      <c r="I20" s="25" t="n">
        <f aca="false">IF(H20=2,1,IF(H20=1,0.5,0))</f>
        <v>0</v>
      </c>
      <c r="J20" s="64" t="n">
        <f aca="false">(I20+I21+I22+I23)*1.5/4</f>
        <v>0.9375</v>
      </c>
    </row>
    <row r="21" customFormat="false" ht="15.8" hidden="false" customHeight="false" outlineLevel="0" collapsed="false">
      <c r="A21" s="44"/>
      <c r="B21" s="44"/>
      <c r="C21" s="43"/>
      <c r="F21" s="24"/>
      <c r="G21" s="63" t="n">
        <f aca="false">grille_officiel!G20</f>
        <v>6</v>
      </c>
      <c r="H21" s="40" t="n">
        <f aca="false">C11</f>
        <v>2</v>
      </c>
      <c r="I21" s="25" t="n">
        <f aca="false">IF(H21=2,1,IF(H21=1,0.5,0))</f>
        <v>1</v>
      </c>
      <c r="J21" s="64"/>
    </row>
    <row r="22" customFormat="false" ht="15.8" hidden="false" customHeight="false" outlineLevel="0" collapsed="false">
      <c r="A22" s="44"/>
      <c r="B22" s="65" t="s">
        <v>92</v>
      </c>
      <c r="C22" s="65"/>
      <c r="F22" s="24"/>
      <c r="G22" s="63" t="n">
        <f aca="false">grille_officiel!G21</f>
        <v>7</v>
      </c>
      <c r="H22" s="40" t="n">
        <f aca="false">C13</f>
        <v>2</v>
      </c>
      <c r="I22" s="25" t="n">
        <f aca="false">IF(H22=2,1,IF(H22=1,0.5,0))</f>
        <v>1</v>
      </c>
      <c r="J22" s="64"/>
    </row>
    <row r="23" customFormat="false" ht="15.8" hidden="false" customHeight="false" outlineLevel="0" collapsed="false">
      <c r="A23" s="44"/>
      <c r="B23" s="44"/>
      <c r="C23" s="43"/>
      <c r="F23" s="24"/>
      <c r="G23" s="63" t="n">
        <f aca="false">grille_officiel!G22</f>
        <v>8</v>
      </c>
      <c r="H23" s="38" t="n">
        <f aca="false">C15</f>
        <v>1</v>
      </c>
      <c r="I23" s="25" t="n">
        <f aca="false">IF(H23=2,1,IF(H23=1,0.5,0))</f>
        <v>0.5</v>
      </c>
      <c r="J23" s="64"/>
    </row>
    <row r="24" customFormat="false" ht="19.35" hidden="false" customHeight="false" outlineLevel="0" collapsed="false">
      <c r="A24" s="44"/>
      <c r="B24" s="44"/>
      <c r="C24" s="43"/>
      <c r="H24" s="47" t="s">
        <v>89</v>
      </c>
      <c r="I24" s="48" t="n">
        <f aca="false">J24</f>
        <v>6.5625</v>
      </c>
      <c r="J24" s="66" t="n">
        <f aca="false">J4+J9+J14+J18+J20</f>
        <v>6.5625</v>
      </c>
    </row>
  </sheetData>
  <mergeCells count="36">
    <mergeCell ref="A1:B1"/>
    <mergeCell ref="C1:D1"/>
    <mergeCell ref="E1:F1"/>
    <mergeCell ref="F2:F3"/>
    <mergeCell ref="G2:G3"/>
    <mergeCell ref="H2:H3"/>
    <mergeCell ref="I2:I3"/>
    <mergeCell ref="J2:J3"/>
    <mergeCell ref="F4:F8"/>
    <mergeCell ref="G4:G6"/>
    <mergeCell ref="H4:H6"/>
    <mergeCell ref="I4:I6"/>
    <mergeCell ref="J4:J8"/>
    <mergeCell ref="A5:A6"/>
    <mergeCell ref="A7:A8"/>
    <mergeCell ref="G7:G8"/>
    <mergeCell ref="H7:H8"/>
    <mergeCell ref="I7:I8"/>
    <mergeCell ref="F9:F13"/>
    <mergeCell ref="G9:G10"/>
    <mergeCell ref="H9:H10"/>
    <mergeCell ref="I9:I10"/>
    <mergeCell ref="J9:J13"/>
    <mergeCell ref="A10:A11"/>
    <mergeCell ref="G11:G13"/>
    <mergeCell ref="H11:H13"/>
    <mergeCell ref="I11:I13"/>
    <mergeCell ref="A12:A13"/>
    <mergeCell ref="A14:A15"/>
    <mergeCell ref="F14:F17"/>
    <mergeCell ref="J14:J17"/>
    <mergeCell ref="F18:F19"/>
    <mergeCell ref="J18:J19"/>
    <mergeCell ref="F20:F23"/>
    <mergeCell ref="J20:J23"/>
    <mergeCell ref="B22:C22"/>
  </mergeCells>
  <dataValidations count="1">
    <dataValidation allowBlank="true" operator="equal" showDropDown="false" showErrorMessage="true" showInputMessage="false" sqref="C3:C16" type="list">
      <formula1>"0,1,2"</formula1>
      <formula2>0</formula2>
    </dataValidation>
  </dataValidations>
  <hyperlinks>
    <hyperlink ref="B22" location="liste_eleve" display="#abs_ retard"/>
  </hyperlink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6.94"/>
    <col collapsed="false" customWidth="false" hidden="false" outlineLevel="0" max="5" min="3" style="0" width="11.52"/>
    <col collapsed="false" customWidth="true" hidden="false" outlineLevel="0" max="6" min="6" style="0" width="18.89"/>
    <col collapsed="false" customWidth="false" hidden="false" outlineLevel="0" max="9" min="7" style="0" width="11.52"/>
    <col collapsed="false" customWidth="true" hidden="false" outlineLevel="0" max="10" min="10" style="0" width="22.79"/>
    <col collapsed="false" customWidth="false" hidden="false" outlineLevel="0" max="1025" min="11" style="0" width="11.52"/>
  </cols>
  <sheetData>
    <row r="1" customFormat="false" ht="19.35" hidden="false" customHeight="false" outlineLevel="0" collapsed="false">
      <c r="A1" s="54" t="s">
        <v>90</v>
      </c>
      <c r="B1" s="54"/>
      <c r="C1" s="55" t="str">
        <f aca="false">LOOKUP(14,num,prenom)</f>
        <v>ROYER </v>
      </c>
      <c r="D1" s="55"/>
      <c r="E1" s="56" t="s">
        <v>91</v>
      </c>
      <c r="F1" s="56"/>
      <c r="G1" s="57" t="str">
        <f aca="false">LOOKUP(14,num,Noms)</f>
        <v>Laura</v>
      </c>
      <c r="H1" s="57"/>
      <c r="I1" s="58"/>
      <c r="J1" s="59"/>
    </row>
    <row r="2" customFormat="false" ht="59.25" hidden="false" customHeight="false" outlineLevel="0" collapsed="false">
      <c r="A2" s="16" t="str">
        <f aca="false">grille_officiel!A1</f>
        <v>Question</v>
      </c>
      <c r="B2" s="16" t="str">
        <f aca="false">grille_officiel!B1</f>
        <v>Compétences</v>
      </c>
      <c r="C2" s="17" t="str">
        <f aca="false">grille_officiel!C1</f>
        <v>Appréciation du niveau d'acquisition Choisir 0, 1 ou 2</v>
      </c>
      <c r="F2" s="18" t="str">
        <f aca="false">grille_officiel!F1</f>
        <v>Compétences</v>
      </c>
      <c r="G2" s="18" t="str">
        <f aca="false">grille_officiel!G1</f>
        <v>Question</v>
      </c>
      <c r="H2" s="18" t="str">
        <f aca="false">grille_officiel!H1</f>
        <v>Codage</v>
      </c>
      <c r="I2" s="19" t="str">
        <f aca="false">grille_officiel!I1</f>
        <v>Points</v>
      </c>
      <c r="J2" s="20" t="str">
        <f aca="false">grille_officiel!J1</f>
        <v>Poids de la compétence</v>
      </c>
    </row>
    <row r="3" customFormat="false" ht="15.8" hidden="false" customHeight="false" outlineLevel="0" collapsed="false">
      <c r="A3" s="21" t="n">
        <f aca="false">grille_officiel!A2</f>
        <v>1</v>
      </c>
      <c r="B3" s="60" t="str">
        <f aca="false">grille_officiel!B2</f>
        <v>APP</v>
      </c>
      <c r="C3" s="23" t="n">
        <v>2</v>
      </c>
      <c r="F3" s="18"/>
      <c r="G3" s="18"/>
      <c r="H3" s="18"/>
      <c r="I3" s="19"/>
      <c r="J3" s="20"/>
    </row>
    <row r="4" customFormat="false" ht="15.8" hidden="false" customHeight="false" outlineLevel="0" collapsed="false">
      <c r="A4" s="21" t="n">
        <f aca="false">grille_officiel!A3</f>
        <v>2</v>
      </c>
      <c r="B4" s="60" t="str">
        <f aca="false">grille_officiel!B3</f>
        <v>REA</v>
      </c>
      <c r="C4" s="23" t="n">
        <v>2</v>
      </c>
      <c r="F4" s="24" t="str">
        <f aca="false">grille_officiel!F3</f>
        <v>S'approprier        APP</v>
      </c>
      <c r="G4" s="24" t="n">
        <f aca="false">grille_officiel!G3</f>
        <v>1</v>
      </c>
      <c r="H4" s="24" t="n">
        <f aca="false">C3</f>
        <v>2</v>
      </c>
      <c r="I4" s="25" t="n">
        <f aca="false">IF(H4=2,1,IF(H4=1,0.5,0))</f>
        <v>1</v>
      </c>
      <c r="J4" s="61" t="n">
        <f aca="false">(I4+I7)*1.5/2</f>
        <v>0.75</v>
      </c>
    </row>
    <row r="5" customFormat="false" ht="15.8" hidden="false" customHeight="false" outlineLevel="0" collapsed="false">
      <c r="A5" s="21" t="n">
        <f aca="false">grille_officiel!A4</f>
        <v>3</v>
      </c>
      <c r="B5" s="60" t="str">
        <f aca="false">grille_officiel!B4</f>
        <v>RAI</v>
      </c>
      <c r="C5" s="28" t="n">
        <v>2</v>
      </c>
      <c r="F5" s="24"/>
      <c r="G5" s="24"/>
      <c r="H5" s="24"/>
      <c r="I5" s="25" t="n">
        <f aca="false">IF(H5=2,1,IF(H5=1,0.5,0))</f>
        <v>0</v>
      </c>
      <c r="J5" s="61"/>
    </row>
    <row r="6" customFormat="false" ht="15.8" hidden="false" customHeight="false" outlineLevel="0" collapsed="false">
      <c r="A6" s="21"/>
      <c r="B6" s="60" t="str">
        <f aca="false">grille_officiel!B5</f>
        <v>COM</v>
      </c>
      <c r="C6" s="30" t="n">
        <v>1</v>
      </c>
      <c r="F6" s="24"/>
      <c r="G6" s="24"/>
      <c r="H6" s="24"/>
      <c r="I6" s="25" t="n">
        <f aca="false">IF(H6=2,1,IF(H6=1,0.5,0))</f>
        <v>0</v>
      </c>
      <c r="J6" s="61"/>
    </row>
    <row r="7" customFormat="false" ht="15.8" hidden="false" customHeight="false" outlineLevel="0" collapsed="false">
      <c r="A7" s="21" t="n">
        <f aca="false">grille_officiel!A6</f>
        <v>4</v>
      </c>
      <c r="B7" s="60" t="str">
        <f aca="false">grille_officiel!B6</f>
        <v>REA</v>
      </c>
      <c r="C7" s="28" t="n">
        <v>0</v>
      </c>
      <c r="F7" s="24"/>
      <c r="G7" s="31" t="n">
        <f aca="false">grille_officiel!G6</f>
        <v>9</v>
      </c>
      <c r="H7" s="31" t="n">
        <f aca="false">C16</f>
        <v>0</v>
      </c>
      <c r="I7" s="25" t="n">
        <f aca="false">IF(H7=2,1,IF(H7=1,0.5,0))</f>
        <v>0</v>
      </c>
      <c r="J7" s="61"/>
    </row>
    <row r="8" customFormat="false" ht="15.8" hidden="false" customHeight="false" outlineLevel="0" collapsed="false">
      <c r="A8" s="21"/>
      <c r="B8" s="60" t="str">
        <f aca="false">grille_officiel!B7</f>
        <v>VAL</v>
      </c>
      <c r="C8" s="30" t="n">
        <v>0</v>
      </c>
      <c r="F8" s="24"/>
      <c r="G8" s="31"/>
      <c r="H8" s="31"/>
      <c r="I8" s="25" t="n">
        <f aca="false">IF(H8=2,1,IF(H8=1,0.5,0))</f>
        <v>0</v>
      </c>
      <c r="J8" s="61"/>
    </row>
    <row r="9" customFormat="false" ht="15.8" hidden="false" customHeight="false" outlineLevel="0" collapsed="false">
      <c r="A9" s="32" t="n">
        <f aca="false">grille_officiel!A8</f>
        <v>5</v>
      </c>
      <c r="B9" s="60" t="str">
        <f aca="false">grille_officiel!B8</f>
        <v>REA</v>
      </c>
      <c r="C9" s="34" t="n">
        <v>2</v>
      </c>
      <c r="F9" s="24" t="str">
        <f aca="false">grille_officiel!F8</f>
        <v>Analyser, Raisonner ANA</v>
      </c>
      <c r="G9" s="35" t="n">
        <f aca="false">grille_officiel!G8</f>
        <v>3</v>
      </c>
      <c r="H9" s="35" t="n">
        <f aca="false">C5</f>
        <v>2</v>
      </c>
      <c r="I9" s="25" t="n">
        <f aca="false">IF(H9=2,1,IF(H9=1,0.5,0))</f>
        <v>1</v>
      </c>
      <c r="J9" s="62" t="n">
        <f aca="false">(I9+I11)*1.5/2</f>
        <v>1.125</v>
      </c>
    </row>
    <row r="10" customFormat="false" ht="15.8" hidden="false" customHeight="false" outlineLevel="0" collapsed="false">
      <c r="A10" s="37" t="n">
        <f aca="false">grille_officiel!A9</f>
        <v>6</v>
      </c>
      <c r="B10" s="60" t="str">
        <f aca="false">grille_officiel!B9</f>
        <v>REA</v>
      </c>
      <c r="C10" s="28" t="n">
        <v>0</v>
      </c>
      <c r="F10" s="24"/>
      <c r="G10" s="35"/>
      <c r="H10" s="35"/>
      <c r="I10" s="25" t="n">
        <f aca="false">IF(H10=2,1,IF(H10=1,0.5,0))</f>
        <v>0</v>
      </c>
      <c r="J10" s="62"/>
    </row>
    <row r="11" customFormat="false" ht="15.8" hidden="false" customHeight="false" outlineLevel="0" collapsed="false">
      <c r="A11" s="37"/>
      <c r="B11" s="60" t="str">
        <f aca="false">grille_officiel!B10</f>
        <v>COM</v>
      </c>
      <c r="C11" s="30" t="n">
        <v>0</v>
      </c>
      <c r="F11" s="24"/>
      <c r="G11" s="38" t="n">
        <f aca="false">grille_officiel!G10</f>
        <v>8</v>
      </c>
      <c r="H11" s="38" t="n">
        <f aca="false">C14</f>
        <v>1</v>
      </c>
      <c r="I11" s="25" t="n">
        <f aca="false">IF(H11=2,1,IF(H11=1,0.5,0))</f>
        <v>0.5</v>
      </c>
      <c r="J11" s="62"/>
    </row>
    <row r="12" customFormat="false" ht="15.8" hidden="false" customHeight="false" outlineLevel="0" collapsed="false">
      <c r="A12" s="37" t="n">
        <f aca="false">grille_officiel!A11</f>
        <v>7</v>
      </c>
      <c r="B12" s="60" t="str">
        <f aca="false">grille_officiel!B11</f>
        <v>VAL</v>
      </c>
      <c r="C12" s="28" t="n">
        <v>2</v>
      </c>
      <c r="F12" s="24"/>
      <c r="G12" s="38"/>
      <c r="H12" s="38"/>
      <c r="I12" s="25" t="n">
        <f aca="false">IF(H12=2,1,IF(H12=1,0.5,0))</f>
        <v>0</v>
      </c>
      <c r="J12" s="62"/>
    </row>
    <row r="13" customFormat="false" ht="15.8" hidden="false" customHeight="false" outlineLevel="0" collapsed="false">
      <c r="A13" s="37"/>
      <c r="B13" s="60" t="str">
        <f aca="false">grille_officiel!B12</f>
        <v>COM</v>
      </c>
      <c r="C13" s="30" t="n">
        <v>2</v>
      </c>
      <c r="F13" s="24"/>
      <c r="G13" s="38"/>
      <c r="H13" s="38"/>
      <c r="I13" s="25" t="n">
        <f aca="false">IF(H13=2,1,IF(H13=1,0.5,0))</f>
        <v>0</v>
      </c>
      <c r="J13" s="62"/>
    </row>
    <row r="14" customFormat="false" ht="15.8" hidden="false" customHeight="false" outlineLevel="0" collapsed="false">
      <c r="A14" s="37" t="n">
        <f aca="false">grille_officiel!A13</f>
        <v>8</v>
      </c>
      <c r="B14" s="60" t="str">
        <f aca="false">grille_officiel!B13</f>
        <v>RAI</v>
      </c>
      <c r="C14" s="28" t="n">
        <v>1</v>
      </c>
      <c r="F14" s="24" t="str">
        <f aca="false">grille_officiel!F13</f>
        <v>Réaliser             REA</v>
      </c>
      <c r="G14" s="63" t="n">
        <f aca="false">grille_officiel!G13</f>
        <v>2</v>
      </c>
      <c r="H14" s="35" t="n">
        <f aca="false">C4</f>
        <v>2</v>
      </c>
      <c r="I14" s="25" t="n">
        <f aca="false">IF(H14=2,1,IF(H14=1,0.5,0))</f>
        <v>1</v>
      </c>
      <c r="J14" s="62" t="n">
        <f aca="false">I14+I15+I16+I17</f>
        <v>2</v>
      </c>
    </row>
    <row r="15" customFormat="false" ht="15.8" hidden="false" customHeight="false" outlineLevel="0" collapsed="false">
      <c r="A15" s="37"/>
      <c r="B15" s="60" t="str">
        <f aca="false">grille_officiel!B14</f>
        <v>COM</v>
      </c>
      <c r="C15" s="30" t="n">
        <v>0</v>
      </c>
      <c r="F15" s="24"/>
      <c r="G15" s="63" t="n">
        <f aca="false">grille_officiel!G14</f>
        <v>4</v>
      </c>
      <c r="H15" s="40" t="n">
        <f aca="false">C7</f>
        <v>0</v>
      </c>
      <c r="I15" s="25" t="n">
        <f aca="false">IF(H15=2,1,IF(H15=1,0.5,0))</f>
        <v>0</v>
      </c>
      <c r="J15" s="62"/>
    </row>
    <row r="16" customFormat="false" ht="15.8" hidden="false" customHeight="false" outlineLevel="0" collapsed="false">
      <c r="A16" s="21" t="n">
        <f aca="false">grille_officiel!A15</f>
        <v>9</v>
      </c>
      <c r="B16" s="60" t="str">
        <f aca="false">grille_officiel!B15</f>
        <v>APP</v>
      </c>
      <c r="C16" s="23" t="n">
        <v>0</v>
      </c>
      <c r="F16" s="24"/>
      <c r="G16" s="63" t="n">
        <f aca="false">grille_officiel!G15</f>
        <v>5</v>
      </c>
      <c r="H16" s="40" t="n">
        <f aca="false">C9</f>
        <v>2</v>
      </c>
      <c r="I16" s="25" t="n">
        <f aca="false">IF(H16=2,1,IF(H16=1,0.5,0))</f>
        <v>1</v>
      </c>
      <c r="J16" s="62"/>
    </row>
    <row r="17" customFormat="false" ht="15.8" hidden="false" customHeight="false" outlineLevel="0" collapsed="false">
      <c r="A17" s="41"/>
      <c r="B17" s="42"/>
      <c r="C17" s="43"/>
      <c r="F17" s="24"/>
      <c r="G17" s="63" t="n">
        <f aca="false">grille_officiel!G16</f>
        <v>6</v>
      </c>
      <c r="H17" s="40" t="n">
        <f aca="false">C10</f>
        <v>0</v>
      </c>
      <c r="I17" s="25" t="n">
        <f aca="false">IF(H17=2,1,IF(H17=1,0.5,0))</f>
        <v>0</v>
      </c>
      <c r="J17" s="62"/>
    </row>
    <row r="18" customFormat="false" ht="15.8" hidden="false" customHeight="false" outlineLevel="0" collapsed="false">
      <c r="A18" s="44"/>
      <c r="B18" s="44"/>
      <c r="C18" s="43"/>
      <c r="F18" s="24" t="str">
        <f aca="false">grille_officiel!F17</f>
        <v>Valider               VAL</v>
      </c>
      <c r="G18" s="63" t="n">
        <f aca="false">grille_officiel!G17</f>
        <v>4</v>
      </c>
      <c r="H18" s="35" t="n">
        <f aca="false">C8</f>
        <v>0</v>
      </c>
      <c r="I18" s="25" t="n">
        <f aca="false">IF(H18=2,1,IF(H18=1,0.5,0))</f>
        <v>0</v>
      </c>
      <c r="J18" s="64" t="n">
        <f aca="false">(I18+I19)*1.5/2</f>
        <v>0.75</v>
      </c>
    </row>
    <row r="19" customFormat="false" ht="15.8" hidden="false" customHeight="false" outlineLevel="0" collapsed="false">
      <c r="A19" s="44"/>
      <c r="B19" s="44"/>
      <c r="C19" s="43"/>
      <c r="F19" s="24"/>
      <c r="G19" s="63" t="n">
        <f aca="false">grille_officiel!G18</f>
        <v>7</v>
      </c>
      <c r="H19" s="40" t="n">
        <f aca="false">C12</f>
        <v>2</v>
      </c>
      <c r="I19" s="25" t="n">
        <f aca="false">IF(H19=2,1,IF(H19=1,0.5,0))</f>
        <v>1</v>
      </c>
      <c r="J19" s="64"/>
    </row>
    <row r="20" customFormat="false" ht="15.8" hidden="false" customHeight="false" outlineLevel="0" collapsed="false">
      <c r="A20" s="44"/>
      <c r="B20" s="44"/>
      <c r="C20" s="43"/>
      <c r="F20" s="24" t="str">
        <f aca="false">grille_officiel!F19</f>
        <v>Communiquer      COM</v>
      </c>
      <c r="G20" s="63" t="n">
        <f aca="false">grille_officiel!G19</f>
        <v>3</v>
      </c>
      <c r="H20" s="35" t="n">
        <f aca="false">C6</f>
        <v>1</v>
      </c>
      <c r="I20" s="25" t="n">
        <f aca="false">IF(H20=2,1,IF(H20=1,0.5,0))</f>
        <v>0.5</v>
      </c>
      <c r="J20" s="64" t="n">
        <f aca="false">(I20+I21+I22+I23)*1.5/4</f>
        <v>0.5625</v>
      </c>
    </row>
    <row r="21" customFormat="false" ht="15.8" hidden="false" customHeight="false" outlineLevel="0" collapsed="false">
      <c r="A21" s="44"/>
      <c r="B21" s="44"/>
      <c r="C21" s="43"/>
      <c r="F21" s="24"/>
      <c r="G21" s="63" t="n">
        <f aca="false">grille_officiel!G20</f>
        <v>6</v>
      </c>
      <c r="H21" s="40" t="n">
        <f aca="false">C11</f>
        <v>0</v>
      </c>
      <c r="I21" s="25" t="n">
        <f aca="false">IF(H21=2,1,IF(H21=1,0.5,0))</f>
        <v>0</v>
      </c>
      <c r="J21" s="64"/>
    </row>
    <row r="22" customFormat="false" ht="15.8" hidden="false" customHeight="false" outlineLevel="0" collapsed="false">
      <c r="A22" s="44"/>
      <c r="B22" s="65" t="s">
        <v>92</v>
      </c>
      <c r="C22" s="65"/>
      <c r="F22" s="24"/>
      <c r="G22" s="63" t="n">
        <f aca="false">grille_officiel!G21</f>
        <v>7</v>
      </c>
      <c r="H22" s="40" t="n">
        <f aca="false">C13</f>
        <v>2</v>
      </c>
      <c r="I22" s="25" t="n">
        <f aca="false">IF(H22=2,1,IF(H22=1,0.5,0))</f>
        <v>1</v>
      </c>
      <c r="J22" s="64"/>
    </row>
    <row r="23" customFormat="false" ht="15.8" hidden="false" customHeight="false" outlineLevel="0" collapsed="false">
      <c r="A23" s="44"/>
      <c r="B23" s="44"/>
      <c r="C23" s="43"/>
      <c r="F23" s="24"/>
      <c r="G23" s="63" t="n">
        <f aca="false">grille_officiel!G22</f>
        <v>8</v>
      </c>
      <c r="H23" s="38" t="n">
        <f aca="false">C15</f>
        <v>0</v>
      </c>
      <c r="I23" s="25" t="n">
        <f aca="false">IF(H23=2,1,IF(H23=1,0.5,0))</f>
        <v>0</v>
      </c>
      <c r="J23" s="64"/>
    </row>
    <row r="24" customFormat="false" ht="19.35" hidden="false" customHeight="false" outlineLevel="0" collapsed="false">
      <c r="A24" s="44"/>
      <c r="B24" s="44"/>
      <c r="C24" s="43"/>
      <c r="H24" s="47" t="s">
        <v>89</v>
      </c>
      <c r="I24" s="48" t="n">
        <f aca="false">J24</f>
        <v>5.1875</v>
      </c>
      <c r="J24" s="66" t="n">
        <f aca="false">J4+J9+J14+J18+J20</f>
        <v>5.1875</v>
      </c>
    </row>
  </sheetData>
  <mergeCells count="36">
    <mergeCell ref="A1:B1"/>
    <mergeCell ref="C1:D1"/>
    <mergeCell ref="E1:F1"/>
    <mergeCell ref="F2:F3"/>
    <mergeCell ref="G2:G3"/>
    <mergeCell ref="H2:H3"/>
    <mergeCell ref="I2:I3"/>
    <mergeCell ref="J2:J3"/>
    <mergeCell ref="F4:F8"/>
    <mergeCell ref="G4:G6"/>
    <mergeCell ref="H4:H6"/>
    <mergeCell ref="I4:I6"/>
    <mergeCell ref="J4:J8"/>
    <mergeCell ref="A5:A6"/>
    <mergeCell ref="A7:A8"/>
    <mergeCell ref="G7:G8"/>
    <mergeCell ref="H7:H8"/>
    <mergeCell ref="I7:I8"/>
    <mergeCell ref="F9:F13"/>
    <mergeCell ref="G9:G10"/>
    <mergeCell ref="H9:H10"/>
    <mergeCell ref="I9:I10"/>
    <mergeCell ref="J9:J13"/>
    <mergeCell ref="A10:A11"/>
    <mergeCell ref="G11:G13"/>
    <mergeCell ref="H11:H13"/>
    <mergeCell ref="I11:I13"/>
    <mergeCell ref="A12:A13"/>
    <mergeCell ref="A14:A15"/>
    <mergeCell ref="F14:F17"/>
    <mergeCell ref="J14:J17"/>
    <mergeCell ref="F18:F19"/>
    <mergeCell ref="J18:J19"/>
    <mergeCell ref="F20:F23"/>
    <mergeCell ref="J20:J23"/>
    <mergeCell ref="B22:C22"/>
  </mergeCells>
  <dataValidations count="1">
    <dataValidation allowBlank="true" operator="equal" showDropDown="false" showErrorMessage="true" showInputMessage="false" sqref="C3:C16" type="list">
      <formula1>"0,1,2"</formula1>
      <formula2>0</formula2>
    </dataValidation>
  </dataValidations>
  <hyperlinks>
    <hyperlink ref="B22" location="liste_eleve" display="#abs_ retard"/>
  </hyperlink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6.94"/>
    <col collapsed="false" customWidth="false" hidden="false" outlineLevel="0" max="5" min="3" style="0" width="11.52"/>
    <col collapsed="false" customWidth="true" hidden="false" outlineLevel="0" max="6" min="6" style="0" width="18.89"/>
    <col collapsed="false" customWidth="false" hidden="false" outlineLevel="0" max="9" min="7" style="0" width="11.52"/>
    <col collapsed="false" customWidth="true" hidden="false" outlineLevel="0" max="10" min="10" style="0" width="18.76"/>
    <col collapsed="false" customWidth="false" hidden="false" outlineLevel="0" max="1025" min="11" style="0" width="11.52"/>
  </cols>
  <sheetData>
    <row r="1" customFormat="false" ht="19.35" hidden="false" customHeight="false" outlineLevel="0" collapsed="false">
      <c r="A1" s="54" t="s">
        <v>90</v>
      </c>
      <c r="B1" s="54"/>
      <c r="C1" s="55" t="str">
        <f aca="false">LOOKUP(15,num,prenom)</f>
        <v>ROYER </v>
      </c>
      <c r="D1" s="55"/>
      <c r="E1" s="56" t="s">
        <v>91</v>
      </c>
      <c r="F1" s="56"/>
      <c r="G1" s="57" t="str">
        <f aca="false">LOOKUP(15,num,Noms)</f>
        <v>Prescillia</v>
      </c>
      <c r="H1" s="57"/>
      <c r="I1" s="58"/>
      <c r="J1" s="59"/>
    </row>
    <row r="2" customFormat="false" ht="59.25" hidden="false" customHeight="false" outlineLevel="0" collapsed="false">
      <c r="A2" s="16" t="str">
        <f aca="false">grille_officiel!A1</f>
        <v>Question</v>
      </c>
      <c r="B2" s="16" t="str">
        <f aca="false">grille_officiel!B1</f>
        <v>Compétences</v>
      </c>
      <c r="C2" s="17" t="str">
        <f aca="false">grille_officiel!C1</f>
        <v>Appréciation du niveau d'acquisition Choisir 0, 1 ou 2</v>
      </c>
      <c r="F2" s="18" t="str">
        <f aca="false">grille_officiel!F1</f>
        <v>Compétences</v>
      </c>
      <c r="G2" s="18" t="str">
        <f aca="false">grille_officiel!G1</f>
        <v>Question</v>
      </c>
      <c r="H2" s="18" t="str">
        <f aca="false">grille_officiel!H1</f>
        <v>Codage</v>
      </c>
      <c r="I2" s="19" t="str">
        <f aca="false">grille_officiel!I1</f>
        <v>Points</v>
      </c>
      <c r="J2" s="20" t="str">
        <f aca="false">grille_officiel!J1</f>
        <v>Poids de la compétence</v>
      </c>
    </row>
    <row r="3" customFormat="false" ht="15.8" hidden="false" customHeight="false" outlineLevel="0" collapsed="false">
      <c r="A3" s="21" t="n">
        <f aca="false">grille_officiel!A2</f>
        <v>1</v>
      </c>
      <c r="B3" s="60" t="str">
        <f aca="false">grille_officiel!B2</f>
        <v>APP</v>
      </c>
      <c r="C3" s="23" t="n">
        <v>2</v>
      </c>
      <c r="F3" s="18"/>
      <c r="G3" s="18"/>
      <c r="H3" s="18"/>
      <c r="I3" s="19"/>
      <c r="J3" s="20"/>
    </row>
    <row r="4" customFormat="false" ht="15.8" hidden="false" customHeight="false" outlineLevel="0" collapsed="false">
      <c r="A4" s="21" t="n">
        <f aca="false">grille_officiel!A3</f>
        <v>2</v>
      </c>
      <c r="B4" s="60" t="str">
        <f aca="false">grille_officiel!B3</f>
        <v>REA</v>
      </c>
      <c r="C4" s="23" t="n">
        <v>2</v>
      </c>
      <c r="F4" s="24" t="str">
        <f aca="false">grille_officiel!F3</f>
        <v>S'approprier        APP</v>
      </c>
      <c r="G4" s="24" t="n">
        <f aca="false">grille_officiel!G3</f>
        <v>1</v>
      </c>
      <c r="H4" s="24" t="n">
        <f aca="false">C3</f>
        <v>2</v>
      </c>
      <c r="I4" s="25" t="n">
        <f aca="false">IF(H4=2,1,IF(H4=1,0.5,0))</f>
        <v>1</v>
      </c>
      <c r="J4" s="61" t="n">
        <f aca="false">(I4+I7)*1.5/2</f>
        <v>0.75</v>
      </c>
    </row>
    <row r="5" customFormat="false" ht="15.8" hidden="false" customHeight="false" outlineLevel="0" collapsed="false">
      <c r="A5" s="21" t="n">
        <f aca="false">grille_officiel!A4</f>
        <v>3</v>
      </c>
      <c r="B5" s="60" t="str">
        <f aca="false">grille_officiel!B4</f>
        <v>RAI</v>
      </c>
      <c r="C5" s="28" t="n">
        <v>2</v>
      </c>
      <c r="F5" s="24"/>
      <c r="G5" s="24"/>
      <c r="H5" s="24"/>
      <c r="I5" s="25" t="n">
        <f aca="false">IF(H5=2,1,IF(H5=1,0.5,0))</f>
        <v>0</v>
      </c>
      <c r="J5" s="61"/>
    </row>
    <row r="6" customFormat="false" ht="15.8" hidden="false" customHeight="false" outlineLevel="0" collapsed="false">
      <c r="A6" s="21"/>
      <c r="B6" s="60" t="str">
        <f aca="false">grille_officiel!B5</f>
        <v>COM</v>
      </c>
      <c r="C6" s="30" t="n">
        <v>0</v>
      </c>
      <c r="F6" s="24"/>
      <c r="G6" s="24"/>
      <c r="H6" s="24"/>
      <c r="I6" s="25" t="n">
        <f aca="false">IF(H6=2,1,IF(H6=1,0.5,0))</f>
        <v>0</v>
      </c>
      <c r="J6" s="61"/>
    </row>
    <row r="7" customFormat="false" ht="15.8" hidden="false" customHeight="false" outlineLevel="0" collapsed="false">
      <c r="A7" s="21" t="n">
        <f aca="false">grille_officiel!A6</f>
        <v>4</v>
      </c>
      <c r="B7" s="60" t="str">
        <f aca="false">grille_officiel!B6</f>
        <v>REA</v>
      </c>
      <c r="C7" s="28" t="n">
        <v>0</v>
      </c>
      <c r="F7" s="24"/>
      <c r="G7" s="31" t="n">
        <f aca="false">grille_officiel!G6</f>
        <v>9</v>
      </c>
      <c r="H7" s="31" t="n">
        <f aca="false">C16</f>
        <v>0</v>
      </c>
      <c r="I7" s="25" t="n">
        <f aca="false">IF(H7=2,1,IF(H7=1,0.5,0))</f>
        <v>0</v>
      </c>
      <c r="J7" s="61"/>
    </row>
    <row r="8" customFormat="false" ht="15.8" hidden="false" customHeight="false" outlineLevel="0" collapsed="false">
      <c r="A8" s="21"/>
      <c r="B8" s="60" t="str">
        <f aca="false">grille_officiel!B7</f>
        <v>VAL</v>
      </c>
      <c r="C8" s="30" t="n">
        <v>0</v>
      </c>
      <c r="F8" s="24"/>
      <c r="G8" s="31"/>
      <c r="H8" s="31"/>
      <c r="I8" s="25" t="n">
        <f aca="false">IF(H8=2,1,IF(H8=1,0.5,0))</f>
        <v>0</v>
      </c>
      <c r="J8" s="61"/>
    </row>
    <row r="9" customFormat="false" ht="15.8" hidden="false" customHeight="false" outlineLevel="0" collapsed="false">
      <c r="A9" s="32" t="n">
        <f aca="false">grille_officiel!A8</f>
        <v>5</v>
      </c>
      <c r="B9" s="60" t="str">
        <f aca="false">grille_officiel!B8</f>
        <v>REA</v>
      </c>
      <c r="C9" s="34" t="n">
        <v>2</v>
      </c>
      <c r="F9" s="24" t="str">
        <f aca="false">grille_officiel!F8</f>
        <v>Analyser, Raisonner ANA</v>
      </c>
      <c r="G9" s="35" t="n">
        <f aca="false">grille_officiel!G8</f>
        <v>3</v>
      </c>
      <c r="H9" s="35" t="n">
        <f aca="false">C5</f>
        <v>2</v>
      </c>
      <c r="I9" s="25" t="n">
        <f aca="false">IF(H9=2,1,IF(H9=1,0.5,0))</f>
        <v>1</v>
      </c>
      <c r="J9" s="62" t="n">
        <f aca="false">(I9+I11)*1.5/2</f>
        <v>0.75</v>
      </c>
    </row>
    <row r="10" customFormat="false" ht="15.8" hidden="false" customHeight="false" outlineLevel="0" collapsed="false">
      <c r="A10" s="37" t="n">
        <f aca="false">grille_officiel!A9</f>
        <v>6</v>
      </c>
      <c r="B10" s="60" t="str">
        <f aca="false">grille_officiel!B9</f>
        <v>REA</v>
      </c>
      <c r="C10" s="28" t="n">
        <v>0</v>
      </c>
      <c r="F10" s="24"/>
      <c r="G10" s="35"/>
      <c r="H10" s="35"/>
      <c r="I10" s="25" t="n">
        <f aca="false">IF(H10=2,1,IF(H10=1,0.5,0))</f>
        <v>0</v>
      </c>
      <c r="J10" s="62"/>
    </row>
    <row r="11" customFormat="false" ht="15.8" hidden="false" customHeight="false" outlineLevel="0" collapsed="false">
      <c r="A11" s="37"/>
      <c r="B11" s="60" t="str">
        <f aca="false">grille_officiel!B10</f>
        <v>COM</v>
      </c>
      <c r="C11" s="30" t="n">
        <v>0</v>
      </c>
      <c r="F11" s="24"/>
      <c r="G11" s="38" t="n">
        <f aca="false">grille_officiel!G10</f>
        <v>8</v>
      </c>
      <c r="H11" s="38" t="n">
        <f aca="false">C14</f>
        <v>0</v>
      </c>
      <c r="I11" s="25" t="n">
        <f aca="false">IF(H11=2,1,IF(H11=1,0.5,0))</f>
        <v>0</v>
      </c>
      <c r="J11" s="62"/>
    </row>
    <row r="12" customFormat="false" ht="15.8" hidden="false" customHeight="false" outlineLevel="0" collapsed="false">
      <c r="A12" s="37" t="n">
        <f aca="false">grille_officiel!A11</f>
        <v>7</v>
      </c>
      <c r="B12" s="60" t="str">
        <f aca="false">grille_officiel!B11</f>
        <v>VAL</v>
      </c>
      <c r="C12" s="28" t="n">
        <v>2</v>
      </c>
      <c r="F12" s="24"/>
      <c r="G12" s="38"/>
      <c r="H12" s="38"/>
      <c r="I12" s="25" t="n">
        <f aca="false">IF(H12=2,1,IF(H12=1,0.5,0))</f>
        <v>0</v>
      </c>
      <c r="J12" s="62"/>
    </row>
    <row r="13" customFormat="false" ht="15.8" hidden="false" customHeight="false" outlineLevel="0" collapsed="false">
      <c r="A13" s="37"/>
      <c r="B13" s="60" t="str">
        <f aca="false">grille_officiel!B12</f>
        <v>COM</v>
      </c>
      <c r="C13" s="30" t="n">
        <v>1</v>
      </c>
      <c r="F13" s="24"/>
      <c r="G13" s="38"/>
      <c r="H13" s="38"/>
      <c r="I13" s="25" t="n">
        <f aca="false">IF(H13=2,1,IF(H13=1,0.5,0))</f>
        <v>0</v>
      </c>
      <c r="J13" s="62"/>
    </row>
    <row r="14" customFormat="false" ht="15.8" hidden="false" customHeight="false" outlineLevel="0" collapsed="false">
      <c r="A14" s="37" t="n">
        <f aca="false">grille_officiel!A13</f>
        <v>8</v>
      </c>
      <c r="B14" s="60" t="str">
        <f aca="false">grille_officiel!B13</f>
        <v>RAI</v>
      </c>
      <c r="C14" s="28" t="n">
        <v>0</v>
      </c>
      <c r="F14" s="24" t="str">
        <f aca="false">grille_officiel!F13</f>
        <v>Réaliser             REA</v>
      </c>
      <c r="G14" s="63" t="n">
        <f aca="false">grille_officiel!G13</f>
        <v>2</v>
      </c>
      <c r="H14" s="35" t="n">
        <f aca="false">C4</f>
        <v>2</v>
      </c>
      <c r="I14" s="25" t="n">
        <f aca="false">IF(H14=2,1,IF(H14=1,0.5,0))</f>
        <v>1</v>
      </c>
      <c r="J14" s="62" t="n">
        <f aca="false">I14+I15+I16+I17</f>
        <v>2</v>
      </c>
    </row>
    <row r="15" customFormat="false" ht="15.8" hidden="false" customHeight="false" outlineLevel="0" collapsed="false">
      <c r="A15" s="37"/>
      <c r="B15" s="60" t="str">
        <f aca="false">grille_officiel!B14</f>
        <v>COM</v>
      </c>
      <c r="C15" s="30" t="n">
        <v>0</v>
      </c>
      <c r="F15" s="24"/>
      <c r="G15" s="63" t="n">
        <f aca="false">grille_officiel!G14</f>
        <v>4</v>
      </c>
      <c r="H15" s="40" t="n">
        <f aca="false">C7</f>
        <v>0</v>
      </c>
      <c r="I15" s="25" t="n">
        <f aca="false">IF(H15=2,1,IF(H15=1,0.5,0))</f>
        <v>0</v>
      </c>
      <c r="J15" s="62"/>
    </row>
    <row r="16" customFormat="false" ht="15.8" hidden="false" customHeight="false" outlineLevel="0" collapsed="false">
      <c r="A16" s="21" t="n">
        <f aca="false">grille_officiel!A15</f>
        <v>9</v>
      </c>
      <c r="B16" s="60" t="str">
        <f aca="false">grille_officiel!B15</f>
        <v>APP</v>
      </c>
      <c r="C16" s="23" t="n">
        <v>0</v>
      </c>
      <c r="F16" s="24"/>
      <c r="G16" s="63" t="n">
        <f aca="false">grille_officiel!G15</f>
        <v>5</v>
      </c>
      <c r="H16" s="40" t="n">
        <f aca="false">C9</f>
        <v>2</v>
      </c>
      <c r="I16" s="25" t="n">
        <f aca="false">IF(H16=2,1,IF(H16=1,0.5,0))</f>
        <v>1</v>
      </c>
      <c r="J16" s="62"/>
    </row>
    <row r="17" customFormat="false" ht="15.8" hidden="false" customHeight="false" outlineLevel="0" collapsed="false">
      <c r="A17" s="41"/>
      <c r="B17" s="42"/>
      <c r="C17" s="43"/>
      <c r="F17" s="24"/>
      <c r="G17" s="63" t="n">
        <f aca="false">grille_officiel!G16</f>
        <v>6</v>
      </c>
      <c r="H17" s="40" t="n">
        <f aca="false">C10</f>
        <v>0</v>
      </c>
      <c r="I17" s="25" t="n">
        <f aca="false">IF(H17=2,1,IF(H17=1,0.5,0))</f>
        <v>0</v>
      </c>
      <c r="J17" s="62"/>
    </row>
    <row r="18" customFormat="false" ht="15.8" hidden="false" customHeight="false" outlineLevel="0" collapsed="false">
      <c r="A18" s="44"/>
      <c r="B18" s="44"/>
      <c r="C18" s="43"/>
      <c r="F18" s="24" t="str">
        <f aca="false">grille_officiel!F17</f>
        <v>Valider               VAL</v>
      </c>
      <c r="G18" s="63" t="n">
        <f aca="false">grille_officiel!G17</f>
        <v>4</v>
      </c>
      <c r="H18" s="35" t="n">
        <f aca="false">C8</f>
        <v>0</v>
      </c>
      <c r="I18" s="25" t="n">
        <f aca="false">IF(H18=2,1,IF(H18=1,0.5,0))</f>
        <v>0</v>
      </c>
      <c r="J18" s="64" t="n">
        <f aca="false">(I18+I19)*1.5/2</f>
        <v>0.75</v>
      </c>
    </row>
    <row r="19" customFormat="false" ht="15.8" hidden="false" customHeight="false" outlineLevel="0" collapsed="false">
      <c r="A19" s="44"/>
      <c r="B19" s="44"/>
      <c r="C19" s="43"/>
      <c r="F19" s="24"/>
      <c r="G19" s="63" t="n">
        <f aca="false">grille_officiel!G18</f>
        <v>7</v>
      </c>
      <c r="H19" s="40" t="n">
        <f aca="false">C12</f>
        <v>2</v>
      </c>
      <c r="I19" s="25" t="n">
        <f aca="false">IF(H19=2,1,IF(H19=1,0.5,0))</f>
        <v>1</v>
      </c>
      <c r="J19" s="64"/>
    </row>
    <row r="20" customFormat="false" ht="15.8" hidden="false" customHeight="false" outlineLevel="0" collapsed="false">
      <c r="A20" s="44"/>
      <c r="B20" s="44"/>
      <c r="C20" s="43"/>
      <c r="F20" s="24" t="str">
        <f aca="false">grille_officiel!F19</f>
        <v>Communiquer      COM</v>
      </c>
      <c r="G20" s="63" t="n">
        <f aca="false">grille_officiel!G19</f>
        <v>3</v>
      </c>
      <c r="H20" s="35" t="n">
        <f aca="false">C6</f>
        <v>0</v>
      </c>
      <c r="I20" s="25" t="n">
        <f aca="false">IF(H20=2,1,IF(H20=1,0.5,0))</f>
        <v>0</v>
      </c>
      <c r="J20" s="64" t="n">
        <f aca="false">(I20+I21+I22+I23)*1.5/4</f>
        <v>0.1875</v>
      </c>
    </row>
    <row r="21" customFormat="false" ht="15.8" hidden="false" customHeight="false" outlineLevel="0" collapsed="false">
      <c r="A21" s="65" t="s">
        <v>92</v>
      </c>
      <c r="B21" s="65"/>
      <c r="C21" s="43"/>
      <c r="F21" s="24"/>
      <c r="G21" s="63" t="n">
        <f aca="false">grille_officiel!G20</f>
        <v>6</v>
      </c>
      <c r="H21" s="40" t="n">
        <f aca="false">C11</f>
        <v>0</v>
      </c>
      <c r="I21" s="25" t="n">
        <f aca="false">IF(H21=2,1,IF(H21=1,0.5,0))</f>
        <v>0</v>
      </c>
      <c r="J21" s="64"/>
    </row>
    <row r="22" customFormat="false" ht="15.8" hidden="false" customHeight="false" outlineLevel="0" collapsed="false">
      <c r="A22" s="44"/>
      <c r="B22" s="44"/>
      <c r="C22" s="43"/>
      <c r="F22" s="24"/>
      <c r="G22" s="63" t="n">
        <f aca="false">grille_officiel!G21</f>
        <v>7</v>
      </c>
      <c r="H22" s="40" t="n">
        <f aca="false">C13</f>
        <v>1</v>
      </c>
      <c r="I22" s="25" t="n">
        <f aca="false">IF(H22=2,1,IF(H22=1,0.5,0))</f>
        <v>0.5</v>
      </c>
      <c r="J22" s="64"/>
    </row>
    <row r="23" customFormat="false" ht="15.8" hidden="false" customHeight="false" outlineLevel="0" collapsed="false">
      <c r="A23" s="44"/>
      <c r="B23" s="44"/>
      <c r="C23" s="43"/>
      <c r="F23" s="24"/>
      <c r="G23" s="63" t="n">
        <f aca="false">grille_officiel!G22</f>
        <v>8</v>
      </c>
      <c r="H23" s="38" t="n">
        <f aca="false">C15</f>
        <v>0</v>
      </c>
      <c r="I23" s="25" t="n">
        <f aca="false">IF(H23=2,1,IF(H23=1,0.5,0))</f>
        <v>0</v>
      </c>
      <c r="J23" s="64"/>
    </row>
    <row r="24" customFormat="false" ht="19.35" hidden="false" customHeight="false" outlineLevel="0" collapsed="false">
      <c r="A24" s="44"/>
      <c r="B24" s="44"/>
      <c r="C24" s="43"/>
      <c r="H24" s="47" t="s">
        <v>89</v>
      </c>
      <c r="I24" s="48" t="n">
        <f aca="false">J24</f>
        <v>4.4375</v>
      </c>
      <c r="J24" s="66" t="n">
        <f aca="false">J4+J9+J14+J18+J20</f>
        <v>4.4375</v>
      </c>
    </row>
  </sheetData>
  <mergeCells count="36">
    <mergeCell ref="A1:B1"/>
    <mergeCell ref="C1:D1"/>
    <mergeCell ref="E1:F1"/>
    <mergeCell ref="F2:F3"/>
    <mergeCell ref="G2:G3"/>
    <mergeCell ref="H2:H3"/>
    <mergeCell ref="I2:I3"/>
    <mergeCell ref="J2:J3"/>
    <mergeCell ref="F4:F8"/>
    <mergeCell ref="G4:G6"/>
    <mergeCell ref="H4:H6"/>
    <mergeCell ref="I4:I6"/>
    <mergeCell ref="J4:J8"/>
    <mergeCell ref="A5:A6"/>
    <mergeCell ref="A7:A8"/>
    <mergeCell ref="G7:G8"/>
    <mergeCell ref="H7:H8"/>
    <mergeCell ref="I7:I8"/>
    <mergeCell ref="F9:F13"/>
    <mergeCell ref="G9:G10"/>
    <mergeCell ref="H9:H10"/>
    <mergeCell ref="I9:I10"/>
    <mergeCell ref="J9:J13"/>
    <mergeCell ref="A10:A11"/>
    <mergeCell ref="G11:G13"/>
    <mergeCell ref="H11:H13"/>
    <mergeCell ref="I11:I13"/>
    <mergeCell ref="A12:A13"/>
    <mergeCell ref="A14:A15"/>
    <mergeCell ref="F14:F17"/>
    <mergeCell ref="J14:J17"/>
    <mergeCell ref="F18:F19"/>
    <mergeCell ref="J18:J19"/>
    <mergeCell ref="F20:F23"/>
    <mergeCell ref="J20:J23"/>
    <mergeCell ref="A21:B21"/>
  </mergeCells>
  <dataValidations count="1">
    <dataValidation allowBlank="true" operator="equal" showDropDown="false" showErrorMessage="true" showInputMessage="false" sqref="C3:C16" type="list">
      <formula1>"0,1,2"</formula1>
      <formula2>0</formula2>
    </dataValidation>
  </dataValidations>
  <hyperlinks>
    <hyperlink ref="A21" location="liste_eleve" display="#abs_ retard"/>
  </hyperlink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6.94"/>
    <col collapsed="false" customWidth="false" hidden="false" outlineLevel="0" max="5" min="3" style="0" width="11.52"/>
    <col collapsed="false" customWidth="true" hidden="false" outlineLevel="0" max="6" min="6" style="0" width="18.89"/>
    <col collapsed="false" customWidth="false" hidden="false" outlineLevel="0" max="9" min="7" style="0" width="11.52"/>
    <col collapsed="false" customWidth="true" hidden="false" outlineLevel="0" max="10" min="10" style="0" width="17.64"/>
    <col collapsed="false" customWidth="false" hidden="false" outlineLevel="0" max="1025" min="11" style="0" width="11.52"/>
  </cols>
  <sheetData>
    <row r="1" customFormat="false" ht="19.35" hidden="false" customHeight="false" outlineLevel="0" collapsed="false">
      <c r="A1" s="54" t="s">
        <v>90</v>
      </c>
      <c r="B1" s="54"/>
      <c r="C1" s="55" t="str">
        <f aca="false">LOOKUP(16,num,prenom)</f>
        <v>THEVENET </v>
      </c>
      <c r="D1" s="55"/>
      <c r="E1" s="56" t="s">
        <v>91</v>
      </c>
      <c r="F1" s="56"/>
      <c r="G1" s="57" t="str">
        <f aca="false">LOOKUP(16,num,Noms)</f>
        <v>Anaïs</v>
      </c>
      <c r="H1" s="57"/>
      <c r="I1" s="58"/>
      <c r="J1" s="59"/>
    </row>
    <row r="2" customFormat="false" ht="59.25" hidden="false" customHeight="false" outlineLevel="0" collapsed="false">
      <c r="A2" s="16" t="str">
        <f aca="false">grille_officiel!A1</f>
        <v>Question</v>
      </c>
      <c r="B2" s="16" t="str">
        <f aca="false">grille_officiel!B1</f>
        <v>Compétences</v>
      </c>
      <c r="C2" s="17" t="str">
        <f aca="false">grille_officiel!C1</f>
        <v>Appréciation du niveau d'acquisition Choisir 0, 1 ou 2</v>
      </c>
      <c r="F2" s="18" t="str">
        <f aca="false">grille_officiel!F1</f>
        <v>Compétences</v>
      </c>
      <c r="G2" s="18" t="str">
        <f aca="false">grille_officiel!G1</f>
        <v>Question</v>
      </c>
      <c r="H2" s="18" t="str">
        <f aca="false">grille_officiel!H1</f>
        <v>Codage</v>
      </c>
      <c r="I2" s="19" t="str">
        <f aca="false">grille_officiel!I1</f>
        <v>Points</v>
      </c>
      <c r="J2" s="20" t="str">
        <f aca="false">grille_officiel!J1</f>
        <v>Poids de la compétence</v>
      </c>
    </row>
    <row r="3" customFormat="false" ht="15.8" hidden="false" customHeight="false" outlineLevel="0" collapsed="false">
      <c r="A3" s="21" t="n">
        <f aca="false">grille_officiel!A2</f>
        <v>1</v>
      </c>
      <c r="B3" s="60" t="str">
        <f aca="false">grille_officiel!B2</f>
        <v>APP</v>
      </c>
      <c r="C3" s="23" t="n">
        <v>1</v>
      </c>
      <c r="F3" s="18"/>
      <c r="G3" s="18"/>
      <c r="H3" s="18"/>
      <c r="I3" s="19"/>
      <c r="J3" s="20"/>
    </row>
    <row r="4" customFormat="false" ht="15.8" hidden="false" customHeight="false" outlineLevel="0" collapsed="false">
      <c r="A4" s="21" t="n">
        <f aca="false">grille_officiel!A3</f>
        <v>2</v>
      </c>
      <c r="B4" s="60" t="str">
        <f aca="false">grille_officiel!B3</f>
        <v>REA</v>
      </c>
      <c r="C4" s="23" t="n">
        <v>2</v>
      </c>
      <c r="F4" s="24" t="str">
        <f aca="false">grille_officiel!F3</f>
        <v>S'approprier        APP</v>
      </c>
      <c r="G4" s="24" t="n">
        <f aca="false">grille_officiel!G3</f>
        <v>1</v>
      </c>
      <c r="H4" s="24" t="n">
        <f aca="false">C3</f>
        <v>1</v>
      </c>
      <c r="I4" s="25" t="n">
        <f aca="false">IF(H4=2,1,IF(H4=1,0.5,0))</f>
        <v>0.5</v>
      </c>
      <c r="J4" s="61" t="n">
        <f aca="false">(I4+I7)*1.5/2</f>
        <v>0.375</v>
      </c>
    </row>
    <row r="5" customFormat="false" ht="15.8" hidden="false" customHeight="false" outlineLevel="0" collapsed="false">
      <c r="A5" s="21" t="n">
        <f aca="false">grille_officiel!A4</f>
        <v>3</v>
      </c>
      <c r="B5" s="60" t="str">
        <f aca="false">grille_officiel!B4</f>
        <v>RAI</v>
      </c>
      <c r="C5" s="28" t="n">
        <v>0</v>
      </c>
      <c r="F5" s="24"/>
      <c r="G5" s="24"/>
      <c r="H5" s="24"/>
      <c r="I5" s="25" t="n">
        <f aca="false">IF(H5=2,1,IF(H5=1,0.5,0))</f>
        <v>0</v>
      </c>
      <c r="J5" s="61"/>
    </row>
    <row r="6" customFormat="false" ht="15.8" hidden="false" customHeight="false" outlineLevel="0" collapsed="false">
      <c r="A6" s="21"/>
      <c r="B6" s="60" t="str">
        <f aca="false">grille_officiel!B5</f>
        <v>COM</v>
      </c>
      <c r="C6" s="30" t="n">
        <v>0</v>
      </c>
      <c r="F6" s="24"/>
      <c r="G6" s="24"/>
      <c r="H6" s="24"/>
      <c r="I6" s="25" t="n">
        <f aca="false">IF(H6=2,1,IF(H6=1,0.5,0))</f>
        <v>0</v>
      </c>
      <c r="J6" s="61"/>
    </row>
    <row r="7" customFormat="false" ht="15.8" hidden="false" customHeight="false" outlineLevel="0" collapsed="false">
      <c r="A7" s="21" t="n">
        <f aca="false">grille_officiel!A6</f>
        <v>4</v>
      </c>
      <c r="B7" s="60" t="str">
        <f aca="false">grille_officiel!B6</f>
        <v>REA</v>
      </c>
      <c r="C7" s="28" t="n">
        <v>0</v>
      </c>
      <c r="F7" s="24"/>
      <c r="G7" s="31" t="n">
        <f aca="false">grille_officiel!G6</f>
        <v>9</v>
      </c>
      <c r="H7" s="31" t="n">
        <f aca="false">C16</f>
        <v>0</v>
      </c>
      <c r="I7" s="25" t="n">
        <f aca="false">IF(H7=2,1,IF(H7=1,0.5,0))</f>
        <v>0</v>
      </c>
      <c r="J7" s="61"/>
    </row>
    <row r="8" customFormat="false" ht="15.8" hidden="false" customHeight="false" outlineLevel="0" collapsed="false">
      <c r="A8" s="21"/>
      <c r="B8" s="60" t="str">
        <f aca="false">grille_officiel!B7</f>
        <v>VAL</v>
      </c>
      <c r="C8" s="30" t="n">
        <v>0</v>
      </c>
      <c r="F8" s="24"/>
      <c r="G8" s="31"/>
      <c r="H8" s="31"/>
      <c r="I8" s="25" t="n">
        <f aca="false">IF(H8=2,1,IF(H8=1,0.5,0))</f>
        <v>0</v>
      </c>
      <c r="J8" s="61"/>
    </row>
    <row r="9" customFormat="false" ht="15.8" hidden="false" customHeight="false" outlineLevel="0" collapsed="false">
      <c r="A9" s="32" t="n">
        <f aca="false">grille_officiel!A8</f>
        <v>5</v>
      </c>
      <c r="B9" s="60" t="str">
        <f aca="false">grille_officiel!B8</f>
        <v>REA</v>
      </c>
      <c r="C9" s="34" t="n">
        <v>0</v>
      </c>
      <c r="F9" s="24" t="str">
        <f aca="false">grille_officiel!F8</f>
        <v>Analyser, Raisonner ANA</v>
      </c>
      <c r="G9" s="35" t="n">
        <f aca="false">grille_officiel!G8</f>
        <v>3</v>
      </c>
      <c r="H9" s="35" t="n">
        <f aca="false">C5</f>
        <v>0</v>
      </c>
      <c r="I9" s="25" t="n">
        <f aca="false">IF(H9=2,1,IF(H9=1,0.5,0))</f>
        <v>0</v>
      </c>
      <c r="J9" s="62" t="n">
        <f aca="false">(I9+I11)*1.5/2</f>
        <v>0</v>
      </c>
    </row>
    <row r="10" customFormat="false" ht="15.8" hidden="false" customHeight="false" outlineLevel="0" collapsed="false">
      <c r="A10" s="37" t="n">
        <f aca="false">grille_officiel!A9</f>
        <v>6</v>
      </c>
      <c r="B10" s="60" t="str">
        <f aca="false">grille_officiel!B9</f>
        <v>REA</v>
      </c>
      <c r="C10" s="28" t="n">
        <v>0</v>
      </c>
      <c r="F10" s="24"/>
      <c r="G10" s="35"/>
      <c r="H10" s="35"/>
      <c r="I10" s="25" t="n">
        <f aca="false">IF(H10=2,1,IF(H10=1,0.5,0))</f>
        <v>0</v>
      </c>
      <c r="J10" s="62"/>
    </row>
    <row r="11" customFormat="false" ht="15.8" hidden="false" customHeight="false" outlineLevel="0" collapsed="false">
      <c r="A11" s="37"/>
      <c r="B11" s="60" t="str">
        <f aca="false">grille_officiel!B10</f>
        <v>COM</v>
      </c>
      <c r="C11" s="30" t="n">
        <v>0</v>
      </c>
      <c r="F11" s="24"/>
      <c r="G11" s="38" t="n">
        <f aca="false">grille_officiel!G10</f>
        <v>8</v>
      </c>
      <c r="H11" s="38" t="n">
        <f aca="false">C14</f>
        <v>0</v>
      </c>
      <c r="I11" s="25" t="n">
        <f aca="false">IF(H11=2,1,IF(H11=1,0.5,0))</f>
        <v>0</v>
      </c>
      <c r="J11" s="62"/>
    </row>
    <row r="12" customFormat="false" ht="15.8" hidden="false" customHeight="false" outlineLevel="0" collapsed="false">
      <c r="A12" s="37" t="n">
        <f aca="false">grille_officiel!A11</f>
        <v>7</v>
      </c>
      <c r="B12" s="60" t="str">
        <f aca="false">grille_officiel!B11</f>
        <v>VAL</v>
      </c>
      <c r="C12" s="28" t="n">
        <v>0</v>
      </c>
      <c r="F12" s="24"/>
      <c r="G12" s="38"/>
      <c r="H12" s="38"/>
      <c r="I12" s="25" t="n">
        <f aca="false">IF(H12=2,1,IF(H12=1,0.5,0))</f>
        <v>0</v>
      </c>
      <c r="J12" s="62"/>
    </row>
    <row r="13" customFormat="false" ht="15.8" hidden="false" customHeight="false" outlineLevel="0" collapsed="false">
      <c r="A13" s="37"/>
      <c r="B13" s="60" t="str">
        <f aca="false">grille_officiel!B12</f>
        <v>COM</v>
      </c>
      <c r="C13" s="30" t="n">
        <v>0</v>
      </c>
      <c r="F13" s="24"/>
      <c r="G13" s="38"/>
      <c r="H13" s="38"/>
      <c r="I13" s="25" t="n">
        <f aca="false">IF(H13=2,1,IF(H13=1,0.5,0))</f>
        <v>0</v>
      </c>
      <c r="J13" s="62"/>
    </row>
    <row r="14" customFormat="false" ht="15.8" hidden="false" customHeight="false" outlineLevel="0" collapsed="false">
      <c r="A14" s="37" t="n">
        <f aca="false">grille_officiel!A13</f>
        <v>8</v>
      </c>
      <c r="B14" s="60" t="str">
        <f aca="false">grille_officiel!B13</f>
        <v>RAI</v>
      </c>
      <c r="C14" s="28" t="n">
        <v>0</v>
      </c>
      <c r="F14" s="24" t="str">
        <f aca="false">grille_officiel!F13</f>
        <v>Réaliser             REA</v>
      </c>
      <c r="G14" s="63" t="n">
        <f aca="false">grille_officiel!G13</f>
        <v>2</v>
      </c>
      <c r="H14" s="35" t="n">
        <f aca="false">C4</f>
        <v>2</v>
      </c>
      <c r="I14" s="25" t="n">
        <f aca="false">IF(H14=2,1,IF(H14=1,0.5,0))</f>
        <v>1</v>
      </c>
      <c r="J14" s="62" t="n">
        <f aca="false">I14+I15+I16+I17</f>
        <v>1</v>
      </c>
    </row>
    <row r="15" customFormat="false" ht="15.8" hidden="false" customHeight="false" outlineLevel="0" collapsed="false">
      <c r="A15" s="37"/>
      <c r="B15" s="60" t="str">
        <f aca="false">grille_officiel!B14</f>
        <v>COM</v>
      </c>
      <c r="C15" s="30" t="n">
        <v>0</v>
      </c>
      <c r="F15" s="24"/>
      <c r="G15" s="63" t="n">
        <f aca="false">grille_officiel!G14</f>
        <v>4</v>
      </c>
      <c r="H15" s="40" t="n">
        <f aca="false">C7</f>
        <v>0</v>
      </c>
      <c r="I15" s="25" t="n">
        <f aca="false">IF(H15=2,1,IF(H15=1,0.5,0))</f>
        <v>0</v>
      </c>
      <c r="J15" s="62"/>
    </row>
    <row r="16" customFormat="false" ht="15.8" hidden="false" customHeight="false" outlineLevel="0" collapsed="false">
      <c r="A16" s="21" t="n">
        <f aca="false">grille_officiel!A15</f>
        <v>9</v>
      </c>
      <c r="B16" s="60" t="str">
        <f aca="false">grille_officiel!B15</f>
        <v>APP</v>
      </c>
      <c r="C16" s="23" t="n">
        <v>0</v>
      </c>
      <c r="F16" s="24"/>
      <c r="G16" s="63" t="n">
        <f aca="false">grille_officiel!G15</f>
        <v>5</v>
      </c>
      <c r="H16" s="40" t="n">
        <f aca="false">C9</f>
        <v>0</v>
      </c>
      <c r="I16" s="25" t="n">
        <f aca="false">IF(H16=2,1,IF(H16=1,0.5,0))</f>
        <v>0</v>
      </c>
      <c r="J16" s="62"/>
    </row>
    <row r="17" customFormat="false" ht="15.8" hidden="false" customHeight="false" outlineLevel="0" collapsed="false">
      <c r="A17" s="41"/>
      <c r="B17" s="42"/>
      <c r="C17" s="43"/>
      <c r="F17" s="24"/>
      <c r="G17" s="63" t="n">
        <f aca="false">grille_officiel!G16</f>
        <v>6</v>
      </c>
      <c r="H17" s="40" t="n">
        <f aca="false">C10</f>
        <v>0</v>
      </c>
      <c r="I17" s="25" t="n">
        <f aca="false">IF(H17=2,1,IF(H17=1,0.5,0))</f>
        <v>0</v>
      </c>
      <c r="J17" s="62"/>
    </row>
    <row r="18" customFormat="false" ht="15.8" hidden="false" customHeight="false" outlineLevel="0" collapsed="false">
      <c r="A18" s="44"/>
      <c r="B18" s="44"/>
      <c r="C18" s="43"/>
      <c r="F18" s="24" t="str">
        <f aca="false">grille_officiel!F17</f>
        <v>Valider               VAL</v>
      </c>
      <c r="G18" s="63" t="n">
        <f aca="false">grille_officiel!G17</f>
        <v>4</v>
      </c>
      <c r="H18" s="35" t="n">
        <f aca="false">C8</f>
        <v>0</v>
      </c>
      <c r="I18" s="25" t="n">
        <f aca="false">IF(H18=2,1,IF(H18=1,0.5,0))</f>
        <v>0</v>
      </c>
      <c r="J18" s="64" t="n">
        <f aca="false">(I18+I19)*1.5/2</f>
        <v>0</v>
      </c>
    </row>
    <row r="19" customFormat="false" ht="15.8" hidden="false" customHeight="false" outlineLevel="0" collapsed="false">
      <c r="A19" s="44"/>
      <c r="B19" s="44"/>
      <c r="C19" s="43"/>
      <c r="F19" s="24"/>
      <c r="G19" s="63" t="n">
        <f aca="false">grille_officiel!G18</f>
        <v>7</v>
      </c>
      <c r="H19" s="40" t="n">
        <f aca="false">C12</f>
        <v>0</v>
      </c>
      <c r="I19" s="25" t="n">
        <f aca="false">IF(H19=2,1,IF(H19=1,0.5,0))</f>
        <v>0</v>
      </c>
      <c r="J19" s="64"/>
    </row>
    <row r="20" customFormat="false" ht="15.8" hidden="false" customHeight="false" outlineLevel="0" collapsed="false">
      <c r="A20" s="44"/>
      <c r="B20" s="44"/>
      <c r="C20" s="43"/>
      <c r="F20" s="24" t="str">
        <f aca="false">grille_officiel!F19</f>
        <v>Communiquer      COM</v>
      </c>
      <c r="G20" s="63" t="n">
        <f aca="false">grille_officiel!G19</f>
        <v>3</v>
      </c>
      <c r="H20" s="35" t="n">
        <f aca="false">C6</f>
        <v>0</v>
      </c>
      <c r="I20" s="25" t="n">
        <f aca="false">IF(H20=2,1,IF(H20=1,0.5,0))</f>
        <v>0</v>
      </c>
      <c r="J20" s="64" t="n">
        <f aca="false">(I20+I21+I22+I23)*1.5/4</f>
        <v>0</v>
      </c>
    </row>
    <row r="21" customFormat="false" ht="15.8" hidden="false" customHeight="false" outlineLevel="0" collapsed="false">
      <c r="A21" s="65" t="s">
        <v>92</v>
      </c>
      <c r="B21" s="65"/>
      <c r="C21" s="43"/>
      <c r="F21" s="24"/>
      <c r="G21" s="63" t="n">
        <f aca="false">grille_officiel!G20</f>
        <v>6</v>
      </c>
      <c r="H21" s="40" t="n">
        <f aca="false">C11</f>
        <v>0</v>
      </c>
      <c r="I21" s="25" t="n">
        <f aca="false">IF(H21=2,1,IF(H21=1,0.5,0))</f>
        <v>0</v>
      </c>
      <c r="J21" s="64"/>
    </row>
    <row r="22" customFormat="false" ht="15.8" hidden="false" customHeight="false" outlineLevel="0" collapsed="false">
      <c r="A22" s="44"/>
      <c r="B22" s="44"/>
      <c r="C22" s="43"/>
      <c r="F22" s="24"/>
      <c r="G22" s="63" t="n">
        <f aca="false">grille_officiel!G21</f>
        <v>7</v>
      </c>
      <c r="H22" s="40" t="n">
        <f aca="false">C13</f>
        <v>0</v>
      </c>
      <c r="I22" s="25" t="n">
        <f aca="false">IF(H22=2,1,IF(H22=1,0.5,0))</f>
        <v>0</v>
      </c>
      <c r="J22" s="64"/>
    </row>
    <row r="23" customFormat="false" ht="15.8" hidden="false" customHeight="false" outlineLevel="0" collapsed="false">
      <c r="A23" s="44"/>
      <c r="B23" s="44"/>
      <c r="C23" s="43"/>
      <c r="F23" s="24"/>
      <c r="G23" s="63" t="n">
        <f aca="false">grille_officiel!G22</f>
        <v>8</v>
      </c>
      <c r="H23" s="38" t="n">
        <f aca="false">C15</f>
        <v>0</v>
      </c>
      <c r="I23" s="25" t="n">
        <f aca="false">IF(H23=2,1,IF(H23=1,0.5,0))</f>
        <v>0</v>
      </c>
      <c r="J23" s="64"/>
    </row>
    <row r="24" customFormat="false" ht="19.35" hidden="false" customHeight="false" outlineLevel="0" collapsed="false">
      <c r="A24" s="44"/>
      <c r="B24" s="44"/>
      <c r="C24" s="43"/>
      <c r="H24" s="47" t="s">
        <v>89</v>
      </c>
      <c r="I24" s="48" t="n">
        <f aca="false">J24</f>
        <v>1.375</v>
      </c>
      <c r="J24" s="66" t="n">
        <f aca="false">J4+J9+J14+J18+J20</f>
        <v>1.375</v>
      </c>
    </row>
  </sheetData>
  <mergeCells count="36">
    <mergeCell ref="A1:B1"/>
    <mergeCell ref="C1:D1"/>
    <mergeCell ref="E1:F1"/>
    <mergeCell ref="F2:F3"/>
    <mergeCell ref="G2:G3"/>
    <mergeCell ref="H2:H3"/>
    <mergeCell ref="I2:I3"/>
    <mergeCell ref="J2:J3"/>
    <mergeCell ref="F4:F8"/>
    <mergeCell ref="G4:G6"/>
    <mergeCell ref="H4:H6"/>
    <mergeCell ref="I4:I6"/>
    <mergeCell ref="J4:J8"/>
    <mergeCell ref="A5:A6"/>
    <mergeCell ref="A7:A8"/>
    <mergeCell ref="G7:G8"/>
    <mergeCell ref="H7:H8"/>
    <mergeCell ref="I7:I8"/>
    <mergeCell ref="F9:F13"/>
    <mergeCell ref="G9:G10"/>
    <mergeCell ref="H9:H10"/>
    <mergeCell ref="I9:I10"/>
    <mergeCell ref="J9:J13"/>
    <mergeCell ref="A10:A11"/>
    <mergeCell ref="G11:G13"/>
    <mergeCell ref="H11:H13"/>
    <mergeCell ref="I11:I13"/>
    <mergeCell ref="A12:A13"/>
    <mergeCell ref="A14:A15"/>
    <mergeCell ref="F14:F17"/>
    <mergeCell ref="J14:J17"/>
    <mergeCell ref="F18:F19"/>
    <mergeCell ref="J18:J19"/>
    <mergeCell ref="F20:F23"/>
    <mergeCell ref="J20:J23"/>
    <mergeCell ref="A21:B21"/>
  </mergeCells>
  <dataValidations count="1">
    <dataValidation allowBlank="true" operator="equal" showDropDown="false" showErrorMessage="true" showInputMessage="false" sqref="C3:C16" type="list">
      <formula1>"0,1,2"</formula1>
      <formula2>0</formula2>
    </dataValidation>
  </dataValidations>
  <hyperlinks>
    <hyperlink ref="A21" location="liste_eleve" display="#abs_ retard"/>
  </hyperlink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X27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2" activeCellId="0" sqref="A12"/>
    </sheetView>
  </sheetViews>
  <sheetFormatPr defaultRowHeight="12.8" zeroHeight="false" outlineLevelRow="0" outlineLevelCol="0"/>
  <cols>
    <col collapsed="false" customWidth="true" hidden="false" outlineLevel="0" max="1" min="1" style="0" width="7.08"/>
    <col collapsed="false" customWidth="true" hidden="true" outlineLevel="0" max="2" min="2" style="0" width="22.51"/>
    <col collapsed="false" customWidth="true" hidden="false" outlineLevel="0" max="3" min="3" style="0" width="22.51"/>
    <col collapsed="false" customWidth="true" hidden="false" outlineLevel="0" max="4" min="4" style="0" width="23.89"/>
    <col collapsed="false" customWidth="false" hidden="false" outlineLevel="0" max="11" min="5" style="1" width="11.52"/>
    <col collapsed="false" customWidth="true" hidden="false" outlineLevel="0" max="12" min="12" style="1" width="13.27"/>
    <col collapsed="false" customWidth="true" hidden="false" outlineLevel="0" max="13" min="13" style="1" width="12.95"/>
    <col collapsed="false" customWidth="true" hidden="false" outlineLevel="0" max="14" min="14" style="1" width="12.8"/>
    <col collapsed="false" customWidth="true" hidden="false" outlineLevel="0" max="15" min="15" style="1" width="13.11"/>
    <col collapsed="false" customWidth="true" hidden="false" outlineLevel="0" max="16" min="16" style="1" width="12.95"/>
    <col collapsed="false" customWidth="true" hidden="false" outlineLevel="0" max="17" min="17" style="1" width="12.8"/>
    <col collapsed="false" customWidth="true" hidden="false" outlineLevel="0" max="22" min="18" style="1" width="12.95"/>
    <col collapsed="false" customWidth="true" hidden="false" outlineLevel="0" max="23" min="23" style="0" width="22.63"/>
    <col collapsed="false" customWidth="true" hidden="false" outlineLevel="0" max="24" min="24" style="0" width="22.79"/>
    <col collapsed="false" customWidth="false" hidden="false" outlineLevel="0" max="1025" min="25" style="0" width="11.52"/>
  </cols>
  <sheetData>
    <row r="1" customFormat="false" ht="16.15" hidden="false" customHeight="false" outlineLevel="0" collapsed="false">
      <c r="A1" s="2"/>
      <c r="B1" s="2"/>
      <c r="W1" s="3"/>
      <c r="X1" s="3"/>
    </row>
    <row r="2" customFormat="false" ht="16.15" hidden="false" customHeight="false" outlineLevel="0" collapsed="false">
      <c r="A2" s="4"/>
      <c r="B2" s="4"/>
      <c r="C2" s="4"/>
      <c r="D2" s="4"/>
      <c r="W2" s="3"/>
      <c r="X2" s="3"/>
    </row>
    <row r="3" customFormat="false" ht="17.35" hidden="false" customHeight="false" outlineLevel="0" collapsed="false">
      <c r="A3" s="5" t="s">
        <v>4</v>
      </c>
      <c r="B3" s="5" t="n">
        <v>1</v>
      </c>
      <c r="C3" s="6" t="s">
        <v>5</v>
      </c>
      <c r="D3" s="6" t="s">
        <v>6</v>
      </c>
      <c r="W3" s="2"/>
      <c r="X3" s="2"/>
    </row>
    <row r="4" customFormat="false" ht="17.35" hidden="false" customHeight="false" outlineLevel="0" collapsed="false">
      <c r="A4" s="5" t="s">
        <v>7</v>
      </c>
      <c r="B4" s="5" t="n">
        <v>2</v>
      </c>
      <c r="C4" s="6" t="s">
        <v>8</v>
      </c>
      <c r="D4" s="6" t="s">
        <v>9</v>
      </c>
      <c r="W4" s="2"/>
      <c r="X4" s="2"/>
    </row>
    <row r="5" customFormat="false" ht="17.35" hidden="false" customHeight="false" outlineLevel="0" collapsed="false">
      <c r="A5" s="5" t="s">
        <v>10</v>
      </c>
      <c r="B5" s="5" t="n">
        <v>3</v>
      </c>
      <c r="C5" s="6" t="s">
        <v>11</v>
      </c>
      <c r="D5" s="6" t="s">
        <v>12</v>
      </c>
      <c r="W5" s="2"/>
      <c r="X5" s="2"/>
    </row>
    <row r="6" customFormat="false" ht="17.35" hidden="false" customHeight="false" outlineLevel="0" collapsed="false">
      <c r="A6" s="5" t="s">
        <v>13</v>
      </c>
      <c r="B6" s="5" t="n">
        <v>4</v>
      </c>
      <c r="C6" s="6" t="s">
        <v>14</v>
      </c>
      <c r="D6" s="6" t="s">
        <v>15</v>
      </c>
      <c r="W6" s="2"/>
      <c r="X6" s="2"/>
    </row>
    <row r="7" customFormat="false" ht="17.35" hidden="false" customHeight="false" outlineLevel="0" collapsed="false">
      <c r="A7" s="5" t="s">
        <v>16</v>
      </c>
      <c r="B7" s="5" t="n">
        <v>5</v>
      </c>
      <c r="C7" s="6" t="s">
        <v>17</v>
      </c>
      <c r="D7" s="6" t="s">
        <v>18</v>
      </c>
      <c r="W7" s="2"/>
      <c r="X7" s="2"/>
    </row>
    <row r="8" customFormat="false" ht="17.35" hidden="false" customHeight="false" outlineLevel="0" collapsed="false">
      <c r="A8" s="5" t="s">
        <v>19</v>
      </c>
      <c r="B8" s="5" t="n">
        <v>6</v>
      </c>
      <c r="C8" s="6" t="s">
        <v>20</v>
      </c>
      <c r="D8" s="6" t="s">
        <v>21</v>
      </c>
      <c r="W8" s="2"/>
      <c r="X8" s="2"/>
    </row>
    <row r="9" customFormat="false" ht="17.35" hidden="false" customHeight="false" outlineLevel="0" collapsed="false">
      <c r="A9" s="5" t="s">
        <v>22</v>
      </c>
      <c r="B9" s="5" t="n">
        <v>7</v>
      </c>
      <c r="C9" s="6" t="s">
        <v>23</v>
      </c>
      <c r="D9" s="6" t="s">
        <v>24</v>
      </c>
      <c r="W9" s="2"/>
      <c r="X9" s="2"/>
    </row>
    <row r="10" customFormat="false" ht="17.35" hidden="false" customHeight="false" outlineLevel="0" collapsed="false">
      <c r="A10" s="5" t="s">
        <v>25</v>
      </c>
      <c r="B10" s="5" t="n">
        <v>8</v>
      </c>
      <c r="C10" s="6" t="s">
        <v>26</v>
      </c>
      <c r="D10" s="6" t="s">
        <v>27</v>
      </c>
      <c r="W10" s="2"/>
      <c r="X10" s="2"/>
    </row>
    <row r="11" customFormat="false" ht="17.35" hidden="false" customHeight="false" outlineLevel="0" collapsed="false">
      <c r="A11" s="5" t="s">
        <v>28</v>
      </c>
      <c r="B11" s="5" t="n">
        <v>9</v>
      </c>
      <c r="C11" s="6" t="s">
        <v>29</v>
      </c>
      <c r="D11" s="6" t="s">
        <v>30</v>
      </c>
      <c r="W11" s="2"/>
      <c r="X11" s="2"/>
    </row>
    <row r="12" customFormat="false" ht="17.35" hidden="false" customHeight="false" outlineLevel="0" collapsed="false">
      <c r="A12" s="5" t="s">
        <v>31</v>
      </c>
      <c r="B12" s="5" t="n">
        <v>10</v>
      </c>
      <c r="C12" s="6" t="s">
        <v>32</v>
      </c>
      <c r="D12" s="6" t="s">
        <v>33</v>
      </c>
      <c r="W12" s="2"/>
      <c r="X12" s="2"/>
    </row>
    <row r="13" customFormat="false" ht="17.35" hidden="false" customHeight="false" outlineLevel="0" collapsed="false">
      <c r="A13" s="5" t="s">
        <v>34</v>
      </c>
      <c r="B13" s="5" t="n">
        <v>11</v>
      </c>
      <c r="C13" s="6" t="s">
        <v>11</v>
      </c>
      <c r="D13" s="6" t="s">
        <v>35</v>
      </c>
      <c r="W13" s="2"/>
      <c r="X13" s="2"/>
    </row>
    <row r="14" customFormat="false" ht="17.35" hidden="false" customHeight="false" outlineLevel="0" collapsed="false">
      <c r="A14" s="5" t="s">
        <v>36</v>
      </c>
      <c r="B14" s="5" t="n">
        <v>12</v>
      </c>
      <c r="C14" s="6" t="s">
        <v>37</v>
      </c>
      <c r="D14" s="6" t="s">
        <v>38</v>
      </c>
      <c r="W14" s="2"/>
      <c r="X14" s="2"/>
    </row>
    <row r="15" customFormat="false" ht="17.35" hidden="false" customHeight="false" outlineLevel="0" collapsed="false">
      <c r="A15" s="5" t="s">
        <v>39</v>
      </c>
      <c r="B15" s="5" t="n">
        <v>13</v>
      </c>
      <c r="C15" s="6" t="s">
        <v>40</v>
      </c>
      <c r="D15" s="6" t="s">
        <v>41</v>
      </c>
      <c r="W15" s="2"/>
      <c r="X15" s="2"/>
    </row>
    <row r="16" customFormat="false" ht="17.35" hidden="false" customHeight="false" outlineLevel="0" collapsed="false">
      <c r="A16" s="5" t="s">
        <v>42</v>
      </c>
      <c r="B16" s="5" t="n">
        <v>14</v>
      </c>
      <c r="C16" s="6" t="s">
        <v>43</v>
      </c>
      <c r="D16" s="6" t="s">
        <v>44</v>
      </c>
      <c r="W16" s="2"/>
      <c r="X16" s="2"/>
    </row>
    <row r="17" customFormat="false" ht="17.35" hidden="false" customHeight="false" outlineLevel="0" collapsed="false">
      <c r="A17" s="5" t="s">
        <v>45</v>
      </c>
      <c r="B17" s="5" t="n">
        <v>15</v>
      </c>
      <c r="C17" s="6" t="s">
        <v>46</v>
      </c>
      <c r="D17" s="6" t="s">
        <v>44</v>
      </c>
      <c r="W17" s="2"/>
      <c r="X17" s="2"/>
    </row>
    <row r="18" customFormat="false" ht="17.35" hidden="false" customHeight="false" outlineLevel="0" collapsed="false">
      <c r="A18" s="5" t="s">
        <v>47</v>
      </c>
      <c r="B18" s="5" t="n">
        <v>16</v>
      </c>
      <c r="C18" s="6" t="s">
        <v>48</v>
      </c>
      <c r="D18" s="6" t="s">
        <v>49</v>
      </c>
      <c r="W18" s="2"/>
      <c r="X18" s="2"/>
    </row>
    <row r="19" customFormat="false" ht="17.35" hidden="false" customHeight="false" outlineLevel="0" collapsed="false">
      <c r="A19" s="5" t="s">
        <v>50</v>
      </c>
      <c r="B19" s="5" t="n">
        <v>17</v>
      </c>
      <c r="C19" s="6" t="s">
        <v>51</v>
      </c>
      <c r="D19" s="6" t="s">
        <v>52</v>
      </c>
      <c r="W19" s="2"/>
      <c r="X19" s="2"/>
    </row>
    <row r="20" customFormat="false" ht="17.35" hidden="false" customHeight="false" outlineLevel="0" collapsed="false">
      <c r="A20" s="5" t="s">
        <v>53</v>
      </c>
      <c r="B20" s="5" t="n">
        <v>18</v>
      </c>
      <c r="C20" s="6" t="s">
        <v>54</v>
      </c>
      <c r="D20" s="6" t="s">
        <v>55</v>
      </c>
      <c r="W20" s="2"/>
      <c r="X20" s="2"/>
    </row>
    <row r="21" customFormat="false" ht="18.55" hidden="false" customHeight="false" outlineLevel="0" collapsed="false">
      <c r="A21" s="5" t="s">
        <v>56</v>
      </c>
      <c r="B21" s="5" t="n">
        <v>19</v>
      </c>
      <c r="C21" s="7" t="s">
        <v>57</v>
      </c>
      <c r="D21" s="7" t="s">
        <v>58</v>
      </c>
      <c r="W21" s="2"/>
      <c r="X21" s="2"/>
    </row>
    <row r="22" customFormat="false" ht="18.55" hidden="false" customHeight="false" outlineLevel="0" collapsed="false">
      <c r="A22" s="5" t="s">
        <v>59</v>
      </c>
      <c r="B22" s="5" t="n">
        <v>20</v>
      </c>
      <c r="C22" s="7" t="s">
        <v>60</v>
      </c>
      <c r="D22" s="7" t="s">
        <v>61</v>
      </c>
      <c r="W22" s="2"/>
      <c r="X22" s="2"/>
    </row>
    <row r="23" customFormat="false" ht="18.55" hidden="false" customHeight="false" outlineLevel="0" collapsed="false">
      <c r="A23" s="8" t="s">
        <v>62</v>
      </c>
      <c r="B23" s="5" t="n">
        <v>21</v>
      </c>
      <c r="C23" s="7" t="s">
        <v>63</v>
      </c>
      <c r="D23" s="7" t="s">
        <v>64</v>
      </c>
      <c r="W23" s="2"/>
      <c r="X23" s="2"/>
    </row>
    <row r="24" customFormat="false" ht="18.55" hidden="false" customHeight="false" outlineLevel="0" collapsed="false">
      <c r="A24" s="9" t="s">
        <v>65</v>
      </c>
      <c r="B24" s="5" t="n">
        <v>22</v>
      </c>
      <c r="C24" s="7" t="s">
        <v>66</v>
      </c>
      <c r="D24" s="7" t="s">
        <v>67</v>
      </c>
      <c r="W24" s="2"/>
      <c r="X24" s="2"/>
    </row>
    <row r="25" customFormat="false" ht="37.05" hidden="false" customHeight="false" outlineLevel="0" collapsed="false">
      <c r="A25" s="9"/>
      <c r="B25" s="5"/>
      <c r="C25" s="10" t="s">
        <v>68</v>
      </c>
      <c r="D25" s="11" t="n">
        <f aca="false">AVERAGE(eleve2!I24,eleve3!I24,eleve4!I24,eleve5!I24,eleve6!I24,eleve7!I24,eleve8!I24,eleve9!I24,eleve10!I24,eleve11!I24,eleve12!I24,eleve13!I24,eleve14!I24,eleve15!I24,eleve16!I24,eleve17!I24,eleve18!I24)</f>
        <v>4.97794117647059</v>
      </c>
      <c r="W25" s="2"/>
      <c r="X25" s="2"/>
    </row>
    <row r="26" customFormat="false" ht="18.55" hidden="false" customHeight="false" outlineLevel="0" collapsed="false">
      <c r="C26" s="12" t="s">
        <v>69</v>
      </c>
      <c r="D26" s="13" t="s">
        <v>70</v>
      </c>
    </row>
    <row r="27" customFormat="false" ht="18.55" hidden="false" customHeight="false" outlineLevel="0" collapsed="false">
      <c r="C27" s="12" t="s">
        <v>71</v>
      </c>
      <c r="D27" s="13" t="s">
        <v>72</v>
      </c>
    </row>
  </sheetData>
  <mergeCells count="1">
    <mergeCell ref="A2:D2"/>
  </mergeCells>
  <hyperlinks>
    <hyperlink ref="A3" location="eleve1" display="1"/>
    <hyperlink ref="A4" location="eleve2" display="2"/>
    <hyperlink ref="A5" location="eleve3" display="3"/>
    <hyperlink ref="A6" location="eleve4" display="4"/>
    <hyperlink ref="A7" location="eleve5" display="5"/>
    <hyperlink ref="A8" location="eleve6" display="6"/>
    <hyperlink ref="A9" location="eleve7" display="7"/>
    <hyperlink ref="A10" location="eleve8" display="8"/>
    <hyperlink ref="A11" location="eleve9" display="9"/>
    <hyperlink ref="A12" location="eleve10" display="10"/>
    <hyperlink ref="A13" location="eleve11" display="11"/>
    <hyperlink ref="A14" location="eleve12" display="12"/>
    <hyperlink ref="A15" location="eleve13" display="13"/>
    <hyperlink ref="A16" location="eleve14" display="14"/>
    <hyperlink ref="A17" location="eleve15" display="15"/>
    <hyperlink ref="A18" location="eleve15" display="16"/>
    <hyperlink ref="A19" location="eleve17" display="17"/>
    <hyperlink ref="A20" location="eleve18" display="18"/>
    <hyperlink ref="A21" location="eleve19" display="19"/>
    <hyperlink ref="A22" location="eleve20" display="20"/>
    <hyperlink ref="A23" location="eleve21" display="21"/>
    <hyperlink ref="A24" location="eleve22" display="22"/>
  </hyperlink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6.94"/>
    <col collapsed="false" customWidth="false" hidden="false" outlineLevel="0" max="5" min="3" style="0" width="11.52"/>
    <col collapsed="false" customWidth="true" hidden="false" outlineLevel="0" max="6" min="6" style="0" width="18.89"/>
    <col collapsed="false" customWidth="false" hidden="false" outlineLevel="0" max="9" min="7" style="0" width="11.52"/>
    <col collapsed="false" customWidth="true" hidden="false" outlineLevel="0" max="10" min="10" style="0" width="16.26"/>
    <col collapsed="false" customWidth="false" hidden="false" outlineLevel="0" max="1025" min="11" style="0" width="11.52"/>
  </cols>
  <sheetData>
    <row r="1" customFormat="false" ht="19.35" hidden="false" customHeight="false" outlineLevel="0" collapsed="false">
      <c r="A1" s="54" t="s">
        <v>90</v>
      </c>
      <c r="B1" s="54"/>
      <c r="C1" s="55" t="str">
        <f aca="false">LOOKUP(17,num,prenom)</f>
        <v>VAN BEERS </v>
      </c>
      <c r="D1" s="55"/>
      <c r="E1" s="56" t="s">
        <v>91</v>
      </c>
      <c r="F1" s="56"/>
      <c r="G1" s="57" t="str">
        <f aca="false">LOOKUP(17,num,Noms)</f>
        <v>Mélanie</v>
      </c>
      <c r="H1" s="57"/>
      <c r="I1" s="58"/>
      <c r="J1" s="59"/>
    </row>
    <row r="2" customFormat="false" ht="59.25" hidden="false" customHeight="false" outlineLevel="0" collapsed="false">
      <c r="A2" s="16" t="str">
        <f aca="false">grille_officiel!A1</f>
        <v>Question</v>
      </c>
      <c r="B2" s="16" t="str">
        <f aca="false">grille_officiel!B1</f>
        <v>Compétences</v>
      </c>
      <c r="C2" s="17" t="str">
        <f aca="false">grille_officiel!C1</f>
        <v>Appréciation du niveau d'acquisition Choisir 0, 1 ou 2</v>
      </c>
      <c r="F2" s="18" t="str">
        <f aca="false">grille_officiel!F1</f>
        <v>Compétences</v>
      </c>
      <c r="G2" s="18" t="str">
        <f aca="false">grille_officiel!G1</f>
        <v>Question</v>
      </c>
      <c r="H2" s="18" t="str">
        <f aca="false">grille_officiel!H1</f>
        <v>Codage</v>
      </c>
      <c r="I2" s="19" t="str">
        <f aca="false">grille_officiel!I1</f>
        <v>Points</v>
      </c>
      <c r="J2" s="20" t="str">
        <f aca="false">grille_officiel!J1</f>
        <v>Poids de la compétence</v>
      </c>
    </row>
    <row r="3" customFormat="false" ht="15.8" hidden="false" customHeight="false" outlineLevel="0" collapsed="false">
      <c r="A3" s="21" t="n">
        <f aca="false">grille_officiel!A2</f>
        <v>1</v>
      </c>
      <c r="B3" s="60" t="str">
        <f aca="false">grille_officiel!B2</f>
        <v>APP</v>
      </c>
      <c r="C3" s="23" t="n">
        <v>2</v>
      </c>
      <c r="F3" s="18"/>
      <c r="G3" s="18"/>
      <c r="H3" s="18"/>
      <c r="I3" s="19"/>
      <c r="J3" s="20"/>
    </row>
    <row r="4" customFormat="false" ht="15.8" hidden="false" customHeight="false" outlineLevel="0" collapsed="false">
      <c r="A4" s="21" t="n">
        <f aca="false">grille_officiel!A3</f>
        <v>2</v>
      </c>
      <c r="B4" s="60" t="str">
        <f aca="false">grille_officiel!B3</f>
        <v>REA</v>
      </c>
      <c r="C4" s="23" t="n">
        <v>2</v>
      </c>
      <c r="F4" s="24" t="str">
        <f aca="false">grille_officiel!F3</f>
        <v>S'approprier        APP</v>
      </c>
      <c r="G4" s="24" t="n">
        <f aca="false">grille_officiel!G3</f>
        <v>1</v>
      </c>
      <c r="H4" s="24" t="n">
        <f aca="false">C3</f>
        <v>2</v>
      </c>
      <c r="I4" s="25" t="n">
        <f aca="false">IF(H4=2,1,IF(H4=1,0.5,0))</f>
        <v>1</v>
      </c>
      <c r="J4" s="61" t="n">
        <f aca="false">(I4+I7)*1.5/2</f>
        <v>0.75</v>
      </c>
    </row>
    <row r="5" customFormat="false" ht="15.8" hidden="false" customHeight="false" outlineLevel="0" collapsed="false">
      <c r="A5" s="21" t="n">
        <f aca="false">grille_officiel!A4</f>
        <v>3</v>
      </c>
      <c r="B5" s="60" t="str">
        <f aca="false">grille_officiel!B4</f>
        <v>RAI</v>
      </c>
      <c r="C5" s="28" t="n">
        <v>2</v>
      </c>
      <c r="F5" s="24"/>
      <c r="G5" s="24"/>
      <c r="H5" s="24"/>
      <c r="I5" s="25" t="n">
        <f aca="false">IF(H5=2,1,IF(H5=1,0.5,0))</f>
        <v>0</v>
      </c>
      <c r="J5" s="61"/>
    </row>
    <row r="6" customFormat="false" ht="15.8" hidden="false" customHeight="false" outlineLevel="0" collapsed="false">
      <c r="A6" s="21"/>
      <c r="B6" s="60" t="str">
        <f aca="false">grille_officiel!B5</f>
        <v>COM</v>
      </c>
      <c r="C6" s="30" t="n">
        <v>0</v>
      </c>
      <c r="F6" s="24"/>
      <c r="G6" s="24"/>
      <c r="H6" s="24"/>
      <c r="I6" s="25" t="n">
        <f aca="false">IF(H6=2,1,IF(H6=1,0.5,0))</f>
        <v>0</v>
      </c>
      <c r="J6" s="61"/>
    </row>
    <row r="7" customFormat="false" ht="15.8" hidden="false" customHeight="false" outlineLevel="0" collapsed="false">
      <c r="A7" s="21" t="n">
        <f aca="false">grille_officiel!A6</f>
        <v>4</v>
      </c>
      <c r="B7" s="60" t="str">
        <f aca="false">grille_officiel!B6</f>
        <v>REA</v>
      </c>
      <c r="C7" s="28" t="n">
        <v>0</v>
      </c>
      <c r="F7" s="24"/>
      <c r="G7" s="31" t="n">
        <f aca="false">grille_officiel!G6</f>
        <v>9</v>
      </c>
      <c r="H7" s="31" t="n">
        <f aca="false">C16</f>
        <v>0</v>
      </c>
      <c r="I7" s="25" t="n">
        <f aca="false">IF(H7=2,1,IF(H7=1,0.5,0))</f>
        <v>0</v>
      </c>
      <c r="J7" s="61"/>
    </row>
    <row r="8" customFormat="false" ht="15.8" hidden="false" customHeight="false" outlineLevel="0" collapsed="false">
      <c r="A8" s="21"/>
      <c r="B8" s="60" t="str">
        <f aca="false">grille_officiel!B7</f>
        <v>VAL</v>
      </c>
      <c r="C8" s="30" t="n">
        <v>0</v>
      </c>
      <c r="F8" s="24"/>
      <c r="G8" s="31"/>
      <c r="H8" s="31"/>
      <c r="I8" s="25" t="n">
        <f aca="false">IF(H8=2,1,IF(H8=1,0.5,0))</f>
        <v>0</v>
      </c>
      <c r="J8" s="61"/>
    </row>
    <row r="9" customFormat="false" ht="15.8" hidden="false" customHeight="false" outlineLevel="0" collapsed="false">
      <c r="A9" s="32" t="n">
        <f aca="false">grille_officiel!A8</f>
        <v>5</v>
      </c>
      <c r="B9" s="60" t="str">
        <f aca="false">grille_officiel!B8</f>
        <v>REA</v>
      </c>
      <c r="C9" s="34" t="n">
        <v>0</v>
      </c>
      <c r="F9" s="24" t="str">
        <f aca="false">grille_officiel!F8</f>
        <v>Analyser, Raisonner ANA</v>
      </c>
      <c r="G9" s="35" t="n">
        <f aca="false">grille_officiel!G8</f>
        <v>3</v>
      </c>
      <c r="H9" s="35" t="n">
        <f aca="false">C5</f>
        <v>2</v>
      </c>
      <c r="I9" s="25" t="n">
        <f aca="false">IF(H9=2,1,IF(H9=1,0.5,0))</f>
        <v>1</v>
      </c>
      <c r="J9" s="62" t="n">
        <f aca="false">(I9+I11)*1.5/2</f>
        <v>1.125</v>
      </c>
    </row>
    <row r="10" customFormat="false" ht="15.8" hidden="false" customHeight="false" outlineLevel="0" collapsed="false">
      <c r="A10" s="37" t="n">
        <f aca="false">grille_officiel!A9</f>
        <v>6</v>
      </c>
      <c r="B10" s="60" t="str">
        <f aca="false">grille_officiel!B9</f>
        <v>REA</v>
      </c>
      <c r="C10" s="28" t="n">
        <v>2</v>
      </c>
      <c r="F10" s="24"/>
      <c r="G10" s="35"/>
      <c r="H10" s="35"/>
      <c r="I10" s="25" t="n">
        <f aca="false">IF(H10=2,1,IF(H10=1,0.5,0))</f>
        <v>0</v>
      </c>
      <c r="J10" s="62"/>
    </row>
    <row r="11" customFormat="false" ht="15.8" hidden="false" customHeight="false" outlineLevel="0" collapsed="false">
      <c r="A11" s="37"/>
      <c r="B11" s="60" t="str">
        <f aca="false">grille_officiel!B10</f>
        <v>COM</v>
      </c>
      <c r="C11" s="30" t="n">
        <v>0</v>
      </c>
      <c r="F11" s="24"/>
      <c r="G11" s="38" t="n">
        <f aca="false">grille_officiel!G10</f>
        <v>8</v>
      </c>
      <c r="H11" s="38" t="n">
        <f aca="false">C14</f>
        <v>1</v>
      </c>
      <c r="I11" s="25" t="n">
        <f aca="false">IF(H11=2,1,IF(H11=1,0.5,0))</f>
        <v>0.5</v>
      </c>
      <c r="J11" s="62"/>
    </row>
    <row r="12" customFormat="false" ht="15.8" hidden="false" customHeight="false" outlineLevel="0" collapsed="false">
      <c r="A12" s="37" t="n">
        <f aca="false">grille_officiel!A11</f>
        <v>7</v>
      </c>
      <c r="B12" s="60" t="str">
        <f aca="false">grille_officiel!B11</f>
        <v>VAL</v>
      </c>
      <c r="C12" s="28" t="n">
        <v>2</v>
      </c>
      <c r="F12" s="24"/>
      <c r="G12" s="38"/>
      <c r="H12" s="38"/>
      <c r="I12" s="25" t="n">
        <f aca="false">IF(H12=2,1,IF(H12=1,0.5,0))</f>
        <v>0</v>
      </c>
      <c r="J12" s="62"/>
    </row>
    <row r="13" customFormat="false" ht="15.8" hidden="false" customHeight="false" outlineLevel="0" collapsed="false">
      <c r="A13" s="37"/>
      <c r="B13" s="60" t="str">
        <f aca="false">grille_officiel!B12</f>
        <v>COM</v>
      </c>
      <c r="C13" s="30" t="n">
        <v>2</v>
      </c>
      <c r="F13" s="24"/>
      <c r="G13" s="38"/>
      <c r="H13" s="38"/>
      <c r="I13" s="25" t="n">
        <f aca="false">IF(H13=2,1,IF(H13=1,0.5,0))</f>
        <v>0</v>
      </c>
      <c r="J13" s="62"/>
    </row>
    <row r="14" customFormat="false" ht="15.8" hidden="false" customHeight="false" outlineLevel="0" collapsed="false">
      <c r="A14" s="37" t="n">
        <f aca="false">grille_officiel!A13</f>
        <v>8</v>
      </c>
      <c r="B14" s="60" t="str">
        <f aca="false">grille_officiel!B13</f>
        <v>RAI</v>
      </c>
      <c r="C14" s="28" t="n">
        <v>1</v>
      </c>
      <c r="F14" s="24" t="str">
        <f aca="false">grille_officiel!F13</f>
        <v>Réaliser             REA</v>
      </c>
      <c r="G14" s="63" t="n">
        <f aca="false">grille_officiel!G13</f>
        <v>2</v>
      </c>
      <c r="H14" s="35" t="n">
        <f aca="false">C4</f>
        <v>2</v>
      </c>
      <c r="I14" s="25" t="n">
        <f aca="false">IF(H14=2,1,IF(H14=1,0.5,0))</f>
        <v>1</v>
      </c>
      <c r="J14" s="62" t="n">
        <f aca="false">I14+I15+I16+I17</f>
        <v>2</v>
      </c>
    </row>
    <row r="15" customFormat="false" ht="15.8" hidden="false" customHeight="false" outlineLevel="0" collapsed="false">
      <c r="A15" s="37"/>
      <c r="B15" s="60" t="str">
        <f aca="false">grille_officiel!B14</f>
        <v>COM</v>
      </c>
      <c r="C15" s="30" t="n">
        <v>0</v>
      </c>
      <c r="F15" s="24"/>
      <c r="G15" s="63" t="n">
        <f aca="false">grille_officiel!G14</f>
        <v>4</v>
      </c>
      <c r="H15" s="40" t="n">
        <f aca="false">C7</f>
        <v>0</v>
      </c>
      <c r="I15" s="25" t="n">
        <f aca="false">IF(H15=2,1,IF(H15=1,0.5,0))</f>
        <v>0</v>
      </c>
      <c r="J15" s="62"/>
    </row>
    <row r="16" customFormat="false" ht="15.8" hidden="false" customHeight="false" outlineLevel="0" collapsed="false">
      <c r="A16" s="21" t="n">
        <f aca="false">grille_officiel!A15</f>
        <v>9</v>
      </c>
      <c r="B16" s="60" t="str">
        <f aca="false">grille_officiel!B15</f>
        <v>APP</v>
      </c>
      <c r="C16" s="23" t="n">
        <v>0</v>
      </c>
      <c r="F16" s="24"/>
      <c r="G16" s="63" t="n">
        <f aca="false">grille_officiel!G15</f>
        <v>5</v>
      </c>
      <c r="H16" s="40" t="n">
        <f aca="false">C9</f>
        <v>0</v>
      </c>
      <c r="I16" s="25" t="n">
        <f aca="false">IF(H16=2,1,IF(H16=1,0.5,0))</f>
        <v>0</v>
      </c>
      <c r="J16" s="62"/>
    </row>
    <row r="17" customFormat="false" ht="15.8" hidden="false" customHeight="false" outlineLevel="0" collapsed="false">
      <c r="A17" s="41"/>
      <c r="B17" s="42"/>
      <c r="C17" s="43"/>
      <c r="F17" s="24"/>
      <c r="G17" s="63" t="n">
        <f aca="false">grille_officiel!G16</f>
        <v>6</v>
      </c>
      <c r="H17" s="40" t="n">
        <f aca="false">C10</f>
        <v>2</v>
      </c>
      <c r="I17" s="25" t="n">
        <f aca="false">IF(H17=2,1,IF(H17=1,0.5,0))</f>
        <v>1</v>
      </c>
      <c r="J17" s="62"/>
    </row>
    <row r="18" customFormat="false" ht="15.8" hidden="false" customHeight="false" outlineLevel="0" collapsed="false">
      <c r="A18" s="44"/>
      <c r="B18" s="44"/>
      <c r="C18" s="43"/>
      <c r="F18" s="24" t="str">
        <f aca="false">grille_officiel!F17</f>
        <v>Valider               VAL</v>
      </c>
      <c r="G18" s="63" t="n">
        <f aca="false">grille_officiel!G17</f>
        <v>4</v>
      </c>
      <c r="H18" s="35" t="n">
        <f aca="false">C8</f>
        <v>0</v>
      </c>
      <c r="I18" s="25" t="n">
        <f aca="false">IF(H18=2,1,IF(H18=1,0.5,0))</f>
        <v>0</v>
      </c>
      <c r="J18" s="64" t="n">
        <f aca="false">(I18+I19)*1.5/2</f>
        <v>0.75</v>
      </c>
    </row>
    <row r="19" customFormat="false" ht="15.8" hidden="false" customHeight="false" outlineLevel="0" collapsed="false">
      <c r="A19" s="44"/>
      <c r="B19" s="44"/>
      <c r="C19" s="43"/>
      <c r="F19" s="24"/>
      <c r="G19" s="63" t="n">
        <f aca="false">grille_officiel!G18</f>
        <v>7</v>
      </c>
      <c r="H19" s="40" t="n">
        <f aca="false">C12</f>
        <v>2</v>
      </c>
      <c r="I19" s="25" t="n">
        <f aca="false">IF(H19=2,1,IF(H19=1,0.5,0))</f>
        <v>1</v>
      </c>
      <c r="J19" s="64"/>
    </row>
    <row r="20" customFormat="false" ht="15.8" hidden="false" customHeight="false" outlineLevel="0" collapsed="false">
      <c r="A20" s="44"/>
      <c r="B20" s="44"/>
      <c r="C20" s="43"/>
      <c r="F20" s="24" t="str">
        <f aca="false">grille_officiel!F19</f>
        <v>Communiquer      COM</v>
      </c>
      <c r="G20" s="63" t="n">
        <f aca="false">grille_officiel!G19</f>
        <v>3</v>
      </c>
      <c r="H20" s="35" t="n">
        <f aca="false">C6</f>
        <v>0</v>
      </c>
      <c r="I20" s="25" t="n">
        <f aca="false">IF(H20=2,1,IF(H20=1,0.5,0))</f>
        <v>0</v>
      </c>
      <c r="J20" s="64" t="n">
        <f aca="false">(I20+I21+I22+I23)*1.5/4</f>
        <v>0.375</v>
      </c>
    </row>
    <row r="21" customFormat="false" ht="15.8" hidden="false" customHeight="false" outlineLevel="0" collapsed="false">
      <c r="A21" s="65" t="s">
        <v>92</v>
      </c>
      <c r="B21" s="65"/>
      <c r="C21" s="43"/>
      <c r="F21" s="24"/>
      <c r="G21" s="63" t="n">
        <f aca="false">grille_officiel!G20</f>
        <v>6</v>
      </c>
      <c r="H21" s="40" t="n">
        <f aca="false">C11</f>
        <v>0</v>
      </c>
      <c r="I21" s="25" t="n">
        <f aca="false">IF(H21=2,1,IF(H21=1,0.5,0))</f>
        <v>0</v>
      </c>
      <c r="J21" s="64"/>
    </row>
    <row r="22" customFormat="false" ht="15.8" hidden="false" customHeight="false" outlineLevel="0" collapsed="false">
      <c r="A22" s="44"/>
      <c r="B22" s="44"/>
      <c r="C22" s="43"/>
      <c r="F22" s="24"/>
      <c r="G22" s="63" t="n">
        <f aca="false">grille_officiel!G21</f>
        <v>7</v>
      </c>
      <c r="H22" s="40" t="n">
        <f aca="false">C13</f>
        <v>2</v>
      </c>
      <c r="I22" s="25" t="n">
        <f aca="false">IF(H22=2,1,IF(H22=1,0.5,0))</f>
        <v>1</v>
      </c>
      <c r="J22" s="64"/>
    </row>
    <row r="23" customFormat="false" ht="15.8" hidden="false" customHeight="false" outlineLevel="0" collapsed="false">
      <c r="A23" s="44"/>
      <c r="B23" s="44"/>
      <c r="C23" s="43"/>
      <c r="F23" s="24"/>
      <c r="G23" s="63" t="n">
        <f aca="false">grille_officiel!G22</f>
        <v>8</v>
      </c>
      <c r="H23" s="38" t="n">
        <f aca="false">C15</f>
        <v>0</v>
      </c>
      <c r="I23" s="25" t="n">
        <f aca="false">IF(H23=2,1,IF(H23=1,0.5,0))</f>
        <v>0</v>
      </c>
      <c r="J23" s="64"/>
    </row>
    <row r="24" customFormat="false" ht="19.35" hidden="false" customHeight="false" outlineLevel="0" collapsed="false">
      <c r="A24" s="44"/>
      <c r="B24" s="44"/>
      <c r="C24" s="43"/>
      <c r="H24" s="47" t="s">
        <v>89</v>
      </c>
      <c r="I24" s="48" t="n">
        <f aca="false">J24</f>
        <v>5</v>
      </c>
      <c r="J24" s="66" t="n">
        <f aca="false">J4+J9+J14+J18+J20</f>
        <v>5</v>
      </c>
    </row>
  </sheetData>
  <mergeCells count="36">
    <mergeCell ref="A1:B1"/>
    <mergeCell ref="C1:D1"/>
    <mergeCell ref="E1:F1"/>
    <mergeCell ref="F2:F3"/>
    <mergeCell ref="G2:G3"/>
    <mergeCell ref="H2:H3"/>
    <mergeCell ref="I2:I3"/>
    <mergeCell ref="J2:J3"/>
    <mergeCell ref="F4:F8"/>
    <mergeCell ref="G4:G6"/>
    <mergeCell ref="H4:H6"/>
    <mergeCell ref="I4:I6"/>
    <mergeCell ref="J4:J8"/>
    <mergeCell ref="A5:A6"/>
    <mergeCell ref="A7:A8"/>
    <mergeCell ref="G7:G8"/>
    <mergeCell ref="H7:H8"/>
    <mergeCell ref="I7:I8"/>
    <mergeCell ref="F9:F13"/>
    <mergeCell ref="G9:G10"/>
    <mergeCell ref="H9:H10"/>
    <mergeCell ref="I9:I10"/>
    <mergeCell ref="J9:J13"/>
    <mergeCell ref="A10:A11"/>
    <mergeCell ref="G11:G13"/>
    <mergeCell ref="H11:H13"/>
    <mergeCell ref="I11:I13"/>
    <mergeCell ref="A12:A13"/>
    <mergeCell ref="A14:A15"/>
    <mergeCell ref="F14:F17"/>
    <mergeCell ref="J14:J17"/>
    <mergeCell ref="F18:F19"/>
    <mergeCell ref="J18:J19"/>
    <mergeCell ref="F20:F23"/>
    <mergeCell ref="J20:J23"/>
    <mergeCell ref="A21:B21"/>
  </mergeCells>
  <dataValidations count="1">
    <dataValidation allowBlank="true" operator="equal" showDropDown="false" showErrorMessage="true" showInputMessage="false" sqref="C3:C16" type="list">
      <formula1>"0,1,2"</formula1>
      <formula2>0</formula2>
    </dataValidation>
  </dataValidations>
  <hyperlinks>
    <hyperlink ref="A21" location="liste_eleve" display="#abs_ retard"/>
  </hyperlink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6.94"/>
    <col collapsed="false" customWidth="false" hidden="false" outlineLevel="0" max="5" min="3" style="0" width="11.52"/>
    <col collapsed="false" customWidth="true" hidden="false" outlineLevel="0" max="6" min="6" style="0" width="18.89"/>
    <col collapsed="false" customWidth="false" hidden="false" outlineLevel="0" max="9" min="7" style="0" width="11.52"/>
    <col collapsed="false" customWidth="true" hidden="false" outlineLevel="0" max="10" min="10" style="0" width="17.64"/>
    <col collapsed="false" customWidth="false" hidden="false" outlineLevel="0" max="1025" min="11" style="0" width="11.52"/>
  </cols>
  <sheetData>
    <row r="1" customFormat="false" ht="19.35" hidden="false" customHeight="false" outlineLevel="0" collapsed="false">
      <c r="A1" s="54" t="s">
        <v>90</v>
      </c>
      <c r="B1" s="54"/>
      <c r="C1" s="55" t="str">
        <f aca="false">LOOKUP(18,num,prenom)</f>
        <v>ZEHREN </v>
      </c>
      <c r="D1" s="55"/>
      <c r="E1" s="56" t="s">
        <v>91</v>
      </c>
      <c r="F1" s="56"/>
      <c r="G1" s="57" t="str">
        <f aca="false">LOOKUP(18,num,Noms)</f>
        <v>Ilona</v>
      </c>
      <c r="H1" s="57"/>
      <c r="I1" s="58"/>
      <c r="J1" s="59"/>
    </row>
    <row r="2" customFormat="false" ht="59.25" hidden="false" customHeight="false" outlineLevel="0" collapsed="false">
      <c r="A2" s="16" t="str">
        <f aca="false">grille_officiel!A1</f>
        <v>Question</v>
      </c>
      <c r="B2" s="16" t="str">
        <f aca="false">grille_officiel!B1</f>
        <v>Compétences</v>
      </c>
      <c r="C2" s="17" t="str">
        <f aca="false">grille_officiel!C1</f>
        <v>Appréciation du niveau d'acquisition Choisir 0, 1 ou 2</v>
      </c>
      <c r="F2" s="18" t="str">
        <f aca="false">grille_officiel!F1</f>
        <v>Compétences</v>
      </c>
      <c r="G2" s="18" t="str">
        <f aca="false">grille_officiel!G1</f>
        <v>Question</v>
      </c>
      <c r="H2" s="18" t="str">
        <f aca="false">grille_officiel!H1</f>
        <v>Codage</v>
      </c>
      <c r="I2" s="19" t="str">
        <f aca="false">grille_officiel!I1</f>
        <v>Points</v>
      </c>
      <c r="J2" s="20" t="str">
        <f aca="false">grille_officiel!J1</f>
        <v>Poids de la compétence</v>
      </c>
    </row>
    <row r="3" customFormat="false" ht="15.8" hidden="false" customHeight="false" outlineLevel="0" collapsed="false">
      <c r="A3" s="21" t="n">
        <f aca="false">grille_officiel!A2</f>
        <v>1</v>
      </c>
      <c r="B3" s="60" t="str">
        <f aca="false">grille_officiel!B2</f>
        <v>APP</v>
      </c>
      <c r="C3" s="23" t="n">
        <v>1</v>
      </c>
      <c r="F3" s="18"/>
      <c r="G3" s="18"/>
      <c r="H3" s="18"/>
      <c r="I3" s="19"/>
      <c r="J3" s="20"/>
    </row>
    <row r="4" customFormat="false" ht="15.8" hidden="false" customHeight="false" outlineLevel="0" collapsed="false">
      <c r="A4" s="21" t="n">
        <f aca="false">grille_officiel!A3</f>
        <v>2</v>
      </c>
      <c r="B4" s="60" t="str">
        <f aca="false">grille_officiel!B3</f>
        <v>REA</v>
      </c>
      <c r="C4" s="23" t="n">
        <v>2</v>
      </c>
      <c r="F4" s="24" t="str">
        <f aca="false">grille_officiel!F3</f>
        <v>S'approprier        APP</v>
      </c>
      <c r="G4" s="24" t="n">
        <f aca="false">grille_officiel!G3</f>
        <v>1</v>
      </c>
      <c r="H4" s="24" t="n">
        <f aca="false">C3</f>
        <v>1</v>
      </c>
      <c r="I4" s="25" t="n">
        <f aca="false">IF(H4=2,1,IF(H4=1,0.5,0))</f>
        <v>0.5</v>
      </c>
      <c r="J4" s="61" t="n">
        <f aca="false">(I4+I7)*1.5/2</f>
        <v>0.375</v>
      </c>
    </row>
    <row r="5" customFormat="false" ht="15.8" hidden="false" customHeight="false" outlineLevel="0" collapsed="false">
      <c r="A5" s="21" t="n">
        <f aca="false">grille_officiel!A4</f>
        <v>3</v>
      </c>
      <c r="B5" s="60" t="str">
        <f aca="false">grille_officiel!B4</f>
        <v>RAI</v>
      </c>
      <c r="C5" s="28" t="n">
        <v>2</v>
      </c>
      <c r="F5" s="24"/>
      <c r="G5" s="24"/>
      <c r="H5" s="24"/>
      <c r="I5" s="25" t="n">
        <f aca="false">IF(H5=2,1,IF(H5=1,0.5,0))</f>
        <v>0</v>
      </c>
      <c r="J5" s="61"/>
    </row>
    <row r="6" customFormat="false" ht="15.8" hidden="false" customHeight="false" outlineLevel="0" collapsed="false">
      <c r="A6" s="21"/>
      <c r="B6" s="60" t="str">
        <f aca="false">grille_officiel!B5</f>
        <v>COM</v>
      </c>
      <c r="C6" s="30" t="n">
        <v>0</v>
      </c>
      <c r="F6" s="24"/>
      <c r="G6" s="24"/>
      <c r="H6" s="24"/>
      <c r="I6" s="25" t="n">
        <f aca="false">IF(H6=2,1,IF(H6=1,0.5,0))</f>
        <v>0</v>
      </c>
      <c r="J6" s="61"/>
    </row>
    <row r="7" customFormat="false" ht="15.8" hidden="false" customHeight="false" outlineLevel="0" collapsed="false">
      <c r="A7" s="21" t="n">
        <f aca="false">grille_officiel!A6</f>
        <v>4</v>
      </c>
      <c r="B7" s="60" t="str">
        <f aca="false">grille_officiel!B6</f>
        <v>REA</v>
      </c>
      <c r="C7" s="28" t="n">
        <v>0</v>
      </c>
      <c r="F7" s="24"/>
      <c r="G7" s="31" t="n">
        <f aca="false">grille_officiel!G6</f>
        <v>9</v>
      </c>
      <c r="H7" s="31" t="n">
        <f aca="false">C16</f>
        <v>0</v>
      </c>
      <c r="I7" s="25" t="n">
        <f aca="false">IF(H7=2,1,IF(H7=1,0.5,0))</f>
        <v>0</v>
      </c>
      <c r="J7" s="61"/>
    </row>
    <row r="8" customFormat="false" ht="15.8" hidden="false" customHeight="false" outlineLevel="0" collapsed="false">
      <c r="A8" s="21"/>
      <c r="B8" s="60" t="str">
        <f aca="false">grille_officiel!B7</f>
        <v>VAL</v>
      </c>
      <c r="C8" s="30" t="n">
        <v>0</v>
      </c>
      <c r="F8" s="24"/>
      <c r="G8" s="31"/>
      <c r="H8" s="31"/>
      <c r="I8" s="25" t="n">
        <f aca="false">IF(H8=2,1,IF(H8=1,0.5,0))</f>
        <v>0</v>
      </c>
      <c r="J8" s="61"/>
    </row>
    <row r="9" customFormat="false" ht="15.8" hidden="false" customHeight="false" outlineLevel="0" collapsed="false">
      <c r="A9" s="32" t="n">
        <f aca="false">grille_officiel!A8</f>
        <v>5</v>
      </c>
      <c r="B9" s="60" t="str">
        <f aca="false">grille_officiel!B8</f>
        <v>REA</v>
      </c>
      <c r="C9" s="34" t="n">
        <v>0</v>
      </c>
      <c r="F9" s="24" t="str">
        <f aca="false">grille_officiel!F8</f>
        <v>Analyser, Raisonner ANA</v>
      </c>
      <c r="G9" s="35" t="n">
        <f aca="false">grille_officiel!G8</f>
        <v>3</v>
      </c>
      <c r="H9" s="35" t="n">
        <f aca="false">C5</f>
        <v>2</v>
      </c>
      <c r="I9" s="25" t="n">
        <f aca="false">IF(H9=2,1,IF(H9=1,0.5,0))</f>
        <v>1</v>
      </c>
      <c r="J9" s="62" t="n">
        <f aca="false">(I9+I11)*1.5/2</f>
        <v>0.75</v>
      </c>
    </row>
    <row r="10" customFormat="false" ht="15.8" hidden="false" customHeight="false" outlineLevel="0" collapsed="false">
      <c r="A10" s="37" t="n">
        <f aca="false">grille_officiel!A9</f>
        <v>6</v>
      </c>
      <c r="B10" s="60" t="str">
        <f aca="false">grille_officiel!B9</f>
        <v>REA</v>
      </c>
      <c r="C10" s="28" t="n">
        <v>0</v>
      </c>
      <c r="F10" s="24"/>
      <c r="G10" s="35"/>
      <c r="H10" s="35"/>
      <c r="I10" s="25" t="n">
        <f aca="false">IF(H10=2,1,IF(H10=1,0.5,0))</f>
        <v>0</v>
      </c>
      <c r="J10" s="62"/>
    </row>
    <row r="11" customFormat="false" ht="15.8" hidden="false" customHeight="false" outlineLevel="0" collapsed="false">
      <c r="A11" s="37"/>
      <c r="B11" s="60" t="str">
        <f aca="false">grille_officiel!B10</f>
        <v>COM</v>
      </c>
      <c r="C11" s="30" t="n">
        <v>0</v>
      </c>
      <c r="F11" s="24"/>
      <c r="G11" s="38" t="n">
        <f aca="false">grille_officiel!G10</f>
        <v>8</v>
      </c>
      <c r="H11" s="38" t="n">
        <f aca="false">C14</f>
        <v>0</v>
      </c>
      <c r="I11" s="25" t="n">
        <f aca="false">IF(H11=2,1,IF(H11=1,0.5,0))</f>
        <v>0</v>
      </c>
      <c r="J11" s="62"/>
    </row>
    <row r="12" customFormat="false" ht="15.8" hidden="false" customHeight="false" outlineLevel="0" collapsed="false">
      <c r="A12" s="37" t="n">
        <f aca="false">grille_officiel!A11</f>
        <v>7</v>
      </c>
      <c r="B12" s="60" t="str">
        <f aca="false">grille_officiel!B11</f>
        <v>VAL</v>
      </c>
      <c r="C12" s="28" t="n">
        <v>0</v>
      </c>
      <c r="F12" s="24"/>
      <c r="G12" s="38"/>
      <c r="H12" s="38"/>
      <c r="I12" s="25" t="n">
        <f aca="false">IF(H12=2,1,IF(H12=1,0.5,0))</f>
        <v>0</v>
      </c>
      <c r="J12" s="62"/>
    </row>
    <row r="13" customFormat="false" ht="15.8" hidden="false" customHeight="false" outlineLevel="0" collapsed="false">
      <c r="A13" s="37"/>
      <c r="B13" s="60" t="str">
        <f aca="false">grille_officiel!B12</f>
        <v>COM</v>
      </c>
      <c r="C13" s="30" t="n">
        <v>0</v>
      </c>
      <c r="F13" s="24"/>
      <c r="G13" s="38"/>
      <c r="H13" s="38"/>
      <c r="I13" s="25" t="n">
        <f aca="false">IF(H13=2,1,IF(H13=1,0.5,0))</f>
        <v>0</v>
      </c>
      <c r="J13" s="62"/>
    </row>
    <row r="14" customFormat="false" ht="15.8" hidden="false" customHeight="false" outlineLevel="0" collapsed="false">
      <c r="A14" s="37" t="n">
        <f aca="false">grille_officiel!A13</f>
        <v>8</v>
      </c>
      <c r="B14" s="60" t="str">
        <f aca="false">grille_officiel!B13</f>
        <v>RAI</v>
      </c>
      <c r="C14" s="28" t="n">
        <v>0</v>
      </c>
      <c r="F14" s="24" t="str">
        <f aca="false">grille_officiel!F13</f>
        <v>Réaliser             REA</v>
      </c>
      <c r="G14" s="63" t="n">
        <f aca="false">grille_officiel!G13</f>
        <v>2</v>
      </c>
      <c r="H14" s="35" t="n">
        <f aca="false">C4</f>
        <v>2</v>
      </c>
      <c r="I14" s="25" t="n">
        <f aca="false">IF(H14=2,1,IF(H14=1,0.5,0))</f>
        <v>1</v>
      </c>
      <c r="J14" s="62" t="n">
        <f aca="false">I14+I15+I16+I17</f>
        <v>1</v>
      </c>
    </row>
    <row r="15" customFormat="false" ht="15.8" hidden="false" customHeight="false" outlineLevel="0" collapsed="false">
      <c r="A15" s="37"/>
      <c r="B15" s="60" t="str">
        <f aca="false">grille_officiel!B14</f>
        <v>COM</v>
      </c>
      <c r="C15" s="30" t="n">
        <v>0</v>
      </c>
      <c r="F15" s="24"/>
      <c r="G15" s="63" t="n">
        <f aca="false">grille_officiel!G14</f>
        <v>4</v>
      </c>
      <c r="H15" s="40" t="n">
        <f aca="false">C7</f>
        <v>0</v>
      </c>
      <c r="I15" s="25" t="n">
        <f aca="false">IF(H15=2,1,IF(H15=1,0.5,0))</f>
        <v>0</v>
      </c>
      <c r="J15" s="62"/>
    </row>
    <row r="16" customFormat="false" ht="15.8" hidden="false" customHeight="false" outlineLevel="0" collapsed="false">
      <c r="A16" s="21" t="n">
        <f aca="false">grille_officiel!A15</f>
        <v>9</v>
      </c>
      <c r="B16" s="60" t="str">
        <f aca="false">grille_officiel!B15</f>
        <v>APP</v>
      </c>
      <c r="C16" s="23" t="n">
        <v>0</v>
      </c>
      <c r="F16" s="24"/>
      <c r="G16" s="63" t="n">
        <f aca="false">grille_officiel!G15</f>
        <v>5</v>
      </c>
      <c r="H16" s="40" t="n">
        <f aca="false">C9</f>
        <v>0</v>
      </c>
      <c r="I16" s="25" t="n">
        <f aca="false">IF(H16=2,1,IF(H16=1,0.5,0))</f>
        <v>0</v>
      </c>
      <c r="J16" s="62"/>
    </row>
    <row r="17" customFormat="false" ht="15.8" hidden="false" customHeight="false" outlineLevel="0" collapsed="false">
      <c r="A17" s="41"/>
      <c r="B17" s="42"/>
      <c r="C17" s="43"/>
      <c r="F17" s="24"/>
      <c r="G17" s="63" t="n">
        <f aca="false">grille_officiel!G16</f>
        <v>6</v>
      </c>
      <c r="H17" s="40" t="n">
        <f aca="false">C10</f>
        <v>0</v>
      </c>
      <c r="I17" s="25" t="n">
        <f aca="false">IF(H17=2,1,IF(H17=1,0.5,0))</f>
        <v>0</v>
      </c>
      <c r="J17" s="62"/>
    </row>
    <row r="18" customFormat="false" ht="15.8" hidden="false" customHeight="false" outlineLevel="0" collapsed="false">
      <c r="A18" s="44"/>
      <c r="B18" s="44"/>
      <c r="C18" s="43"/>
      <c r="F18" s="24" t="str">
        <f aca="false">grille_officiel!F17</f>
        <v>Valider               VAL</v>
      </c>
      <c r="G18" s="63" t="n">
        <f aca="false">grille_officiel!G17</f>
        <v>4</v>
      </c>
      <c r="H18" s="35" t="n">
        <f aca="false">C8</f>
        <v>0</v>
      </c>
      <c r="I18" s="25" t="n">
        <f aca="false">IF(H18=2,1,IF(H18=1,0.5,0))</f>
        <v>0</v>
      </c>
      <c r="J18" s="64" t="n">
        <f aca="false">(I18+I19)*1.5/2</f>
        <v>0</v>
      </c>
    </row>
    <row r="19" customFormat="false" ht="15.8" hidden="false" customHeight="false" outlineLevel="0" collapsed="false">
      <c r="A19" s="44"/>
      <c r="B19" s="44"/>
      <c r="C19" s="43"/>
      <c r="F19" s="24"/>
      <c r="G19" s="63" t="n">
        <f aca="false">grille_officiel!G18</f>
        <v>7</v>
      </c>
      <c r="H19" s="40" t="n">
        <f aca="false">C12</f>
        <v>0</v>
      </c>
      <c r="I19" s="25" t="n">
        <f aca="false">IF(H19=2,1,IF(H19=1,0.5,0))</f>
        <v>0</v>
      </c>
      <c r="J19" s="64"/>
    </row>
    <row r="20" customFormat="false" ht="15.8" hidden="false" customHeight="false" outlineLevel="0" collapsed="false">
      <c r="A20" s="44"/>
      <c r="B20" s="44"/>
      <c r="C20" s="43"/>
      <c r="F20" s="24" t="str">
        <f aca="false">grille_officiel!F19</f>
        <v>Communiquer      COM</v>
      </c>
      <c r="G20" s="63" t="n">
        <f aca="false">grille_officiel!G19</f>
        <v>3</v>
      </c>
      <c r="H20" s="35" t="n">
        <f aca="false">C6</f>
        <v>0</v>
      </c>
      <c r="I20" s="25" t="n">
        <f aca="false">IF(H20=2,1,IF(H20=1,0.5,0))</f>
        <v>0</v>
      </c>
      <c r="J20" s="64" t="n">
        <f aca="false">(I20+I21+I22+I23)*1.5/4</f>
        <v>0</v>
      </c>
    </row>
    <row r="21" customFormat="false" ht="15.8" hidden="false" customHeight="false" outlineLevel="0" collapsed="false">
      <c r="A21" s="65" t="s">
        <v>92</v>
      </c>
      <c r="B21" s="65"/>
      <c r="C21" s="43"/>
      <c r="F21" s="24"/>
      <c r="G21" s="63" t="n">
        <f aca="false">grille_officiel!G20</f>
        <v>6</v>
      </c>
      <c r="H21" s="40" t="n">
        <f aca="false">C11</f>
        <v>0</v>
      </c>
      <c r="I21" s="25" t="n">
        <f aca="false">IF(H21=2,1,IF(H21=1,0.5,0))</f>
        <v>0</v>
      </c>
      <c r="J21" s="64"/>
    </row>
    <row r="22" customFormat="false" ht="15.8" hidden="false" customHeight="false" outlineLevel="0" collapsed="false">
      <c r="A22" s="44"/>
      <c r="B22" s="44"/>
      <c r="C22" s="43"/>
      <c r="F22" s="24"/>
      <c r="G22" s="63" t="n">
        <f aca="false">grille_officiel!G21</f>
        <v>7</v>
      </c>
      <c r="H22" s="40" t="n">
        <f aca="false">C13</f>
        <v>0</v>
      </c>
      <c r="I22" s="25" t="n">
        <f aca="false">IF(H22=2,1,IF(H22=1,0.5,0))</f>
        <v>0</v>
      </c>
      <c r="J22" s="64"/>
    </row>
    <row r="23" customFormat="false" ht="15.8" hidden="false" customHeight="false" outlineLevel="0" collapsed="false">
      <c r="A23" s="44"/>
      <c r="B23" s="44"/>
      <c r="C23" s="43"/>
      <c r="F23" s="24"/>
      <c r="G23" s="63" t="n">
        <f aca="false">grille_officiel!G22</f>
        <v>8</v>
      </c>
      <c r="H23" s="38" t="n">
        <f aca="false">C15</f>
        <v>0</v>
      </c>
      <c r="I23" s="25" t="n">
        <f aca="false">IF(H23=2,1,IF(H23=1,0.5,0))</f>
        <v>0</v>
      </c>
      <c r="J23" s="64"/>
    </row>
    <row r="24" customFormat="false" ht="19.35" hidden="false" customHeight="false" outlineLevel="0" collapsed="false">
      <c r="A24" s="44"/>
      <c r="B24" s="44"/>
      <c r="C24" s="43"/>
      <c r="H24" s="47" t="s">
        <v>89</v>
      </c>
      <c r="I24" s="48" t="n">
        <f aca="false">J24</f>
        <v>2.125</v>
      </c>
      <c r="J24" s="66" t="n">
        <f aca="false">J4+J9+J14+J18+J20</f>
        <v>2.125</v>
      </c>
    </row>
  </sheetData>
  <mergeCells count="36">
    <mergeCell ref="A1:B1"/>
    <mergeCell ref="C1:D1"/>
    <mergeCell ref="E1:F1"/>
    <mergeCell ref="F2:F3"/>
    <mergeCell ref="G2:G3"/>
    <mergeCell ref="H2:H3"/>
    <mergeCell ref="I2:I3"/>
    <mergeCell ref="J2:J3"/>
    <mergeCell ref="F4:F8"/>
    <mergeCell ref="G4:G6"/>
    <mergeCell ref="H4:H6"/>
    <mergeCell ref="I4:I6"/>
    <mergeCell ref="J4:J8"/>
    <mergeCell ref="A5:A6"/>
    <mergeCell ref="A7:A8"/>
    <mergeCell ref="G7:G8"/>
    <mergeCell ref="H7:H8"/>
    <mergeCell ref="I7:I8"/>
    <mergeCell ref="F9:F13"/>
    <mergeCell ref="G9:G10"/>
    <mergeCell ref="H9:H10"/>
    <mergeCell ref="I9:I10"/>
    <mergeCell ref="J9:J13"/>
    <mergeCell ref="A10:A11"/>
    <mergeCell ref="G11:G13"/>
    <mergeCell ref="H11:H13"/>
    <mergeCell ref="I11:I13"/>
    <mergeCell ref="A12:A13"/>
    <mergeCell ref="A14:A15"/>
    <mergeCell ref="F14:F17"/>
    <mergeCell ref="J14:J17"/>
    <mergeCell ref="F18:F19"/>
    <mergeCell ref="J18:J19"/>
    <mergeCell ref="F20:F23"/>
    <mergeCell ref="J20:J23"/>
    <mergeCell ref="A21:B21"/>
  </mergeCells>
  <dataValidations count="1">
    <dataValidation allowBlank="true" operator="equal" showDropDown="false" showErrorMessage="true" showInputMessage="false" sqref="C3:C16" type="list">
      <formula1>"0,1,2"</formula1>
      <formula2>0</formula2>
    </dataValidation>
  </dataValidations>
  <hyperlinks>
    <hyperlink ref="A21" location="liste_eleve" display="#abs_ retard"/>
  </hyperlink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6.94"/>
    <col collapsed="false" customWidth="false" hidden="false" outlineLevel="0" max="5" min="3" style="0" width="11.52"/>
    <col collapsed="false" customWidth="true" hidden="false" outlineLevel="0" max="6" min="6" style="0" width="18.89"/>
    <col collapsed="false" customWidth="false" hidden="false" outlineLevel="0" max="9" min="7" style="0" width="11.52"/>
    <col collapsed="false" customWidth="true" hidden="false" outlineLevel="0" max="10" min="10" style="0" width="18.33"/>
    <col collapsed="false" customWidth="false" hidden="false" outlineLevel="0" max="1025" min="11" style="0" width="11.52"/>
  </cols>
  <sheetData>
    <row r="1" customFormat="false" ht="19.35" hidden="false" customHeight="false" outlineLevel="0" collapsed="false">
      <c r="A1" s="54" t="s">
        <v>90</v>
      </c>
      <c r="B1" s="54"/>
      <c r="C1" s="55" t="str">
        <f aca="false">LOOKUP(19,num,prenom)</f>
        <v>Nom 19</v>
      </c>
      <c r="D1" s="55"/>
      <c r="E1" s="56" t="s">
        <v>91</v>
      </c>
      <c r="F1" s="56"/>
      <c r="G1" s="57" t="str">
        <f aca="false">LOOKUP(19,num,Noms)</f>
        <v>eleve19</v>
      </c>
      <c r="H1" s="57"/>
      <c r="I1" s="58"/>
      <c r="J1" s="59"/>
    </row>
    <row r="2" customFormat="false" ht="59.25" hidden="false" customHeight="false" outlineLevel="0" collapsed="false">
      <c r="A2" s="16" t="str">
        <f aca="false">grille_officiel!A1</f>
        <v>Question</v>
      </c>
      <c r="B2" s="16" t="str">
        <f aca="false">grille_officiel!B1</f>
        <v>Compétences</v>
      </c>
      <c r="C2" s="17" t="str">
        <f aca="false">grille_officiel!C1</f>
        <v>Appréciation du niveau d'acquisition Choisir 0, 1 ou 2</v>
      </c>
      <c r="F2" s="18" t="str">
        <f aca="false">grille_officiel!F1</f>
        <v>Compétences</v>
      </c>
      <c r="G2" s="18" t="str">
        <f aca="false">grille_officiel!G1</f>
        <v>Question</v>
      </c>
      <c r="H2" s="18" t="str">
        <f aca="false">grille_officiel!H1</f>
        <v>Codage</v>
      </c>
      <c r="I2" s="19" t="str">
        <f aca="false">grille_officiel!I1</f>
        <v>Points</v>
      </c>
      <c r="J2" s="20" t="str">
        <f aca="false">grille_officiel!J1</f>
        <v>Poids de la compétence</v>
      </c>
    </row>
    <row r="3" customFormat="false" ht="15.8" hidden="false" customHeight="false" outlineLevel="0" collapsed="false">
      <c r="A3" s="21" t="n">
        <f aca="false">grille_officiel!A2</f>
        <v>1</v>
      </c>
      <c r="B3" s="60" t="str">
        <f aca="false">grille_officiel!B2</f>
        <v>APP</v>
      </c>
      <c r="C3" s="23" t="n">
        <v>2</v>
      </c>
      <c r="F3" s="18"/>
      <c r="G3" s="18"/>
      <c r="H3" s="18"/>
      <c r="I3" s="19"/>
      <c r="J3" s="20"/>
    </row>
    <row r="4" customFormat="false" ht="15.8" hidden="false" customHeight="false" outlineLevel="0" collapsed="false">
      <c r="A4" s="21" t="n">
        <f aca="false">grille_officiel!A3</f>
        <v>2</v>
      </c>
      <c r="B4" s="60" t="str">
        <f aca="false">grille_officiel!B3</f>
        <v>REA</v>
      </c>
      <c r="C4" s="23" t="n">
        <v>2</v>
      </c>
      <c r="F4" s="24" t="str">
        <f aca="false">grille_officiel!F3</f>
        <v>S'approprier        APP</v>
      </c>
      <c r="G4" s="24" t="n">
        <f aca="false">grille_officiel!G3</f>
        <v>1</v>
      </c>
      <c r="H4" s="24" t="n">
        <f aca="false">C3</f>
        <v>2</v>
      </c>
      <c r="I4" s="25" t="n">
        <f aca="false">IF(H4=2,1,IF(H4=1,0.5,0))</f>
        <v>1</v>
      </c>
      <c r="J4" s="61" t="n">
        <f aca="false">(I4+I7)*1.5/2</f>
        <v>1.5</v>
      </c>
    </row>
    <row r="5" customFormat="false" ht="15.8" hidden="false" customHeight="false" outlineLevel="0" collapsed="false">
      <c r="A5" s="21" t="n">
        <f aca="false">grille_officiel!A4</f>
        <v>3</v>
      </c>
      <c r="B5" s="60" t="str">
        <f aca="false">grille_officiel!B4</f>
        <v>RAI</v>
      </c>
      <c r="C5" s="28" t="n">
        <v>2</v>
      </c>
      <c r="F5" s="24"/>
      <c r="G5" s="24"/>
      <c r="H5" s="24"/>
      <c r="I5" s="25" t="n">
        <f aca="false">IF(H5=2,1,IF(H5=1,0.5,0))</f>
        <v>0</v>
      </c>
      <c r="J5" s="61"/>
    </row>
    <row r="6" customFormat="false" ht="15.8" hidden="false" customHeight="false" outlineLevel="0" collapsed="false">
      <c r="A6" s="21"/>
      <c r="B6" s="60" t="str">
        <f aca="false">grille_officiel!B5</f>
        <v>COM</v>
      </c>
      <c r="C6" s="30" t="n">
        <v>2</v>
      </c>
      <c r="F6" s="24"/>
      <c r="G6" s="24"/>
      <c r="H6" s="24"/>
      <c r="I6" s="25" t="n">
        <f aca="false">IF(H6=2,1,IF(H6=1,0.5,0))</f>
        <v>0</v>
      </c>
      <c r="J6" s="61"/>
    </row>
    <row r="7" customFormat="false" ht="15.8" hidden="false" customHeight="false" outlineLevel="0" collapsed="false">
      <c r="A7" s="21" t="n">
        <f aca="false">grille_officiel!A6</f>
        <v>4</v>
      </c>
      <c r="B7" s="60" t="str">
        <f aca="false">grille_officiel!B6</f>
        <v>REA</v>
      </c>
      <c r="C7" s="28" t="n">
        <v>2</v>
      </c>
      <c r="F7" s="24"/>
      <c r="G7" s="31" t="n">
        <f aca="false">grille_officiel!G6</f>
        <v>9</v>
      </c>
      <c r="H7" s="31" t="n">
        <f aca="false">C16</f>
        <v>2</v>
      </c>
      <c r="I7" s="25" t="n">
        <f aca="false">IF(H7=2,1,IF(H7=1,0.5,0))</f>
        <v>1</v>
      </c>
      <c r="J7" s="61"/>
    </row>
    <row r="8" customFormat="false" ht="15.8" hidden="false" customHeight="false" outlineLevel="0" collapsed="false">
      <c r="A8" s="21"/>
      <c r="B8" s="60" t="str">
        <f aca="false">grille_officiel!B7</f>
        <v>VAL</v>
      </c>
      <c r="C8" s="30" t="n">
        <v>2</v>
      </c>
      <c r="F8" s="24"/>
      <c r="G8" s="31"/>
      <c r="H8" s="31"/>
      <c r="I8" s="25" t="n">
        <f aca="false">IF(H8=2,1,IF(H8=1,0.5,0))</f>
        <v>0</v>
      </c>
      <c r="J8" s="61"/>
    </row>
    <row r="9" customFormat="false" ht="15.8" hidden="false" customHeight="false" outlineLevel="0" collapsed="false">
      <c r="A9" s="32" t="n">
        <f aca="false">grille_officiel!A8</f>
        <v>5</v>
      </c>
      <c r="B9" s="60" t="str">
        <f aca="false">grille_officiel!B8</f>
        <v>REA</v>
      </c>
      <c r="C9" s="34" t="n">
        <v>2</v>
      </c>
      <c r="F9" s="24" t="str">
        <f aca="false">grille_officiel!F8</f>
        <v>Analyser, Raisonner ANA</v>
      </c>
      <c r="G9" s="35" t="n">
        <f aca="false">grille_officiel!G8</f>
        <v>3</v>
      </c>
      <c r="H9" s="35" t="n">
        <f aca="false">C5</f>
        <v>2</v>
      </c>
      <c r="I9" s="25" t="n">
        <f aca="false">IF(H9=2,1,IF(H9=1,0.5,0))</f>
        <v>1</v>
      </c>
      <c r="J9" s="62" t="n">
        <f aca="false">(I9+I11)*1.5/2</f>
        <v>1.5</v>
      </c>
    </row>
    <row r="10" customFormat="false" ht="15.8" hidden="false" customHeight="false" outlineLevel="0" collapsed="false">
      <c r="A10" s="37" t="n">
        <f aca="false">grille_officiel!A9</f>
        <v>6</v>
      </c>
      <c r="B10" s="60" t="str">
        <f aca="false">grille_officiel!B9</f>
        <v>REA</v>
      </c>
      <c r="C10" s="28" t="n">
        <v>2</v>
      </c>
      <c r="F10" s="24"/>
      <c r="G10" s="35"/>
      <c r="H10" s="35"/>
      <c r="I10" s="25" t="n">
        <f aca="false">IF(H10=2,1,IF(H10=1,0.5,0))</f>
        <v>0</v>
      </c>
      <c r="J10" s="62"/>
    </row>
    <row r="11" customFormat="false" ht="15.8" hidden="false" customHeight="false" outlineLevel="0" collapsed="false">
      <c r="A11" s="37"/>
      <c r="B11" s="60" t="str">
        <f aca="false">grille_officiel!B10</f>
        <v>COM</v>
      </c>
      <c r="C11" s="30" t="n">
        <v>2</v>
      </c>
      <c r="F11" s="24"/>
      <c r="G11" s="38" t="n">
        <f aca="false">grille_officiel!G10</f>
        <v>8</v>
      </c>
      <c r="H11" s="38" t="n">
        <f aca="false">C14</f>
        <v>2</v>
      </c>
      <c r="I11" s="25" t="n">
        <f aca="false">IF(H11=2,1,IF(H11=1,0.5,0))</f>
        <v>1</v>
      </c>
      <c r="J11" s="62"/>
    </row>
    <row r="12" customFormat="false" ht="15.8" hidden="false" customHeight="false" outlineLevel="0" collapsed="false">
      <c r="A12" s="37" t="n">
        <f aca="false">grille_officiel!A11</f>
        <v>7</v>
      </c>
      <c r="B12" s="60" t="str">
        <f aca="false">grille_officiel!B11</f>
        <v>VAL</v>
      </c>
      <c r="C12" s="28" t="n">
        <v>2</v>
      </c>
      <c r="F12" s="24"/>
      <c r="G12" s="38"/>
      <c r="H12" s="38"/>
      <c r="I12" s="25" t="n">
        <f aca="false">IF(H12=2,1,IF(H12=1,0.5,0))</f>
        <v>0</v>
      </c>
      <c r="J12" s="62"/>
    </row>
    <row r="13" customFormat="false" ht="15.8" hidden="false" customHeight="false" outlineLevel="0" collapsed="false">
      <c r="A13" s="37"/>
      <c r="B13" s="60" t="str">
        <f aca="false">grille_officiel!B12</f>
        <v>COM</v>
      </c>
      <c r="C13" s="30" t="n">
        <v>2</v>
      </c>
      <c r="F13" s="24"/>
      <c r="G13" s="38"/>
      <c r="H13" s="38"/>
      <c r="I13" s="25" t="n">
        <f aca="false">IF(H13=2,1,IF(H13=1,0.5,0))</f>
        <v>0</v>
      </c>
      <c r="J13" s="62"/>
    </row>
    <row r="14" customFormat="false" ht="15.8" hidden="false" customHeight="false" outlineLevel="0" collapsed="false">
      <c r="A14" s="37" t="n">
        <f aca="false">grille_officiel!A13</f>
        <v>8</v>
      </c>
      <c r="B14" s="60" t="str">
        <f aca="false">grille_officiel!B13</f>
        <v>RAI</v>
      </c>
      <c r="C14" s="28" t="n">
        <v>2</v>
      </c>
      <c r="F14" s="24" t="str">
        <f aca="false">grille_officiel!F13</f>
        <v>Réaliser             REA</v>
      </c>
      <c r="G14" s="63" t="n">
        <f aca="false">grille_officiel!G13</f>
        <v>2</v>
      </c>
      <c r="H14" s="35" t="n">
        <f aca="false">C4</f>
        <v>2</v>
      </c>
      <c r="I14" s="25" t="n">
        <f aca="false">IF(H14=2,1,IF(H14=1,0.5,0))</f>
        <v>1</v>
      </c>
      <c r="J14" s="62" t="n">
        <f aca="false">I14+I15+I16+I17</f>
        <v>4</v>
      </c>
    </row>
    <row r="15" customFormat="false" ht="15.8" hidden="false" customHeight="false" outlineLevel="0" collapsed="false">
      <c r="A15" s="37"/>
      <c r="B15" s="60" t="str">
        <f aca="false">grille_officiel!B14</f>
        <v>COM</v>
      </c>
      <c r="C15" s="30" t="n">
        <v>2</v>
      </c>
      <c r="F15" s="24"/>
      <c r="G15" s="63" t="n">
        <f aca="false">grille_officiel!G14</f>
        <v>4</v>
      </c>
      <c r="H15" s="40" t="n">
        <f aca="false">C7</f>
        <v>2</v>
      </c>
      <c r="I15" s="25" t="n">
        <f aca="false">IF(H15=2,1,IF(H15=1,0.5,0))</f>
        <v>1</v>
      </c>
      <c r="J15" s="62"/>
    </row>
    <row r="16" customFormat="false" ht="15.8" hidden="false" customHeight="false" outlineLevel="0" collapsed="false">
      <c r="A16" s="21" t="n">
        <f aca="false">grille_officiel!A15</f>
        <v>9</v>
      </c>
      <c r="B16" s="60" t="str">
        <f aca="false">grille_officiel!B15</f>
        <v>APP</v>
      </c>
      <c r="C16" s="23" t="n">
        <v>2</v>
      </c>
      <c r="F16" s="24"/>
      <c r="G16" s="63" t="n">
        <f aca="false">grille_officiel!G15</f>
        <v>5</v>
      </c>
      <c r="H16" s="40" t="n">
        <f aca="false">C9</f>
        <v>2</v>
      </c>
      <c r="I16" s="25" t="n">
        <f aca="false">IF(H16=2,1,IF(H16=1,0.5,0))</f>
        <v>1</v>
      </c>
      <c r="J16" s="62"/>
    </row>
    <row r="17" customFormat="false" ht="15.8" hidden="false" customHeight="false" outlineLevel="0" collapsed="false">
      <c r="A17" s="41"/>
      <c r="B17" s="42"/>
      <c r="C17" s="43"/>
      <c r="F17" s="24"/>
      <c r="G17" s="63" t="n">
        <f aca="false">grille_officiel!G16</f>
        <v>6</v>
      </c>
      <c r="H17" s="40" t="n">
        <f aca="false">C10</f>
        <v>2</v>
      </c>
      <c r="I17" s="25" t="n">
        <f aca="false">IF(H17=2,1,IF(H17=1,0.5,0))</f>
        <v>1</v>
      </c>
      <c r="J17" s="62"/>
    </row>
    <row r="18" customFormat="false" ht="15.8" hidden="false" customHeight="false" outlineLevel="0" collapsed="false">
      <c r="A18" s="44"/>
      <c r="B18" s="44"/>
      <c r="C18" s="43"/>
      <c r="F18" s="24" t="str">
        <f aca="false">grille_officiel!F17</f>
        <v>Valider               VAL</v>
      </c>
      <c r="G18" s="63" t="n">
        <f aca="false">grille_officiel!G17</f>
        <v>4</v>
      </c>
      <c r="H18" s="35" t="n">
        <f aca="false">C8</f>
        <v>2</v>
      </c>
      <c r="I18" s="25" t="n">
        <f aca="false">IF(H18=2,1,IF(H18=1,0.5,0))</f>
        <v>1</v>
      </c>
      <c r="J18" s="64" t="n">
        <f aca="false">(I18+I19)*1.5/2</f>
        <v>1.5</v>
      </c>
    </row>
    <row r="19" customFormat="false" ht="15.8" hidden="false" customHeight="false" outlineLevel="0" collapsed="false">
      <c r="A19" s="44"/>
      <c r="B19" s="44"/>
      <c r="C19" s="43"/>
      <c r="F19" s="24"/>
      <c r="G19" s="63" t="n">
        <f aca="false">grille_officiel!G18</f>
        <v>7</v>
      </c>
      <c r="H19" s="40" t="n">
        <f aca="false">C12</f>
        <v>2</v>
      </c>
      <c r="I19" s="25" t="n">
        <f aca="false">IF(H19=2,1,IF(H19=1,0.5,0))</f>
        <v>1</v>
      </c>
      <c r="J19" s="64"/>
    </row>
    <row r="20" customFormat="false" ht="15.8" hidden="false" customHeight="false" outlineLevel="0" collapsed="false">
      <c r="A20" s="44"/>
      <c r="B20" s="44"/>
      <c r="C20" s="43"/>
      <c r="F20" s="24" t="str">
        <f aca="false">grille_officiel!F19</f>
        <v>Communiquer      COM</v>
      </c>
      <c r="G20" s="63" t="n">
        <f aca="false">grille_officiel!G19</f>
        <v>3</v>
      </c>
      <c r="H20" s="35" t="n">
        <f aca="false">C6</f>
        <v>2</v>
      </c>
      <c r="I20" s="25" t="n">
        <f aca="false">IF(H20=2,1,IF(H20=1,0.5,0))</f>
        <v>1</v>
      </c>
      <c r="J20" s="64" t="n">
        <f aca="false">(I20+I21+I22+I23)*1.5/4</f>
        <v>1.5</v>
      </c>
    </row>
    <row r="21" customFormat="false" ht="15.8" hidden="false" customHeight="false" outlineLevel="0" collapsed="false">
      <c r="A21" s="65" t="s">
        <v>92</v>
      </c>
      <c r="B21" s="65"/>
      <c r="C21" s="43"/>
      <c r="F21" s="24"/>
      <c r="G21" s="63" t="n">
        <f aca="false">grille_officiel!G20</f>
        <v>6</v>
      </c>
      <c r="H21" s="40" t="n">
        <f aca="false">C11</f>
        <v>2</v>
      </c>
      <c r="I21" s="25" t="n">
        <f aca="false">IF(H21=2,1,IF(H21=1,0.5,0))</f>
        <v>1</v>
      </c>
      <c r="J21" s="64"/>
    </row>
    <row r="22" customFormat="false" ht="15.8" hidden="false" customHeight="false" outlineLevel="0" collapsed="false">
      <c r="A22" s="44"/>
      <c r="B22" s="44"/>
      <c r="C22" s="43"/>
      <c r="F22" s="24"/>
      <c r="G22" s="63" t="n">
        <f aca="false">grille_officiel!G21</f>
        <v>7</v>
      </c>
      <c r="H22" s="40" t="n">
        <f aca="false">C13</f>
        <v>2</v>
      </c>
      <c r="I22" s="25" t="n">
        <f aca="false">IF(H22=2,1,IF(H22=1,0.5,0))</f>
        <v>1</v>
      </c>
      <c r="J22" s="64"/>
    </row>
    <row r="23" customFormat="false" ht="15.8" hidden="false" customHeight="false" outlineLevel="0" collapsed="false">
      <c r="A23" s="44"/>
      <c r="B23" s="44"/>
      <c r="C23" s="43"/>
      <c r="F23" s="24"/>
      <c r="G23" s="63" t="n">
        <f aca="false">grille_officiel!G22</f>
        <v>8</v>
      </c>
      <c r="H23" s="38" t="n">
        <f aca="false">C15</f>
        <v>2</v>
      </c>
      <c r="I23" s="25" t="n">
        <f aca="false">IF(H23=2,1,IF(H23=1,0.5,0))</f>
        <v>1</v>
      </c>
      <c r="J23" s="64"/>
    </row>
    <row r="24" customFormat="false" ht="19.35" hidden="false" customHeight="false" outlineLevel="0" collapsed="false">
      <c r="A24" s="44"/>
      <c r="B24" s="44"/>
      <c r="C24" s="43"/>
      <c r="H24" s="47" t="s">
        <v>89</v>
      </c>
      <c r="I24" s="48" t="n">
        <f aca="false">J24</f>
        <v>10</v>
      </c>
      <c r="J24" s="66" t="n">
        <f aca="false">J4+J9+J14+J18+J20</f>
        <v>10</v>
      </c>
    </row>
  </sheetData>
  <mergeCells count="36">
    <mergeCell ref="A1:B1"/>
    <mergeCell ref="C1:D1"/>
    <mergeCell ref="E1:F1"/>
    <mergeCell ref="F2:F3"/>
    <mergeCell ref="G2:G3"/>
    <mergeCell ref="H2:H3"/>
    <mergeCell ref="I2:I3"/>
    <mergeCell ref="J2:J3"/>
    <mergeCell ref="F4:F8"/>
    <mergeCell ref="G4:G6"/>
    <mergeCell ref="H4:H6"/>
    <mergeCell ref="I4:I6"/>
    <mergeCell ref="J4:J8"/>
    <mergeCell ref="A5:A6"/>
    <mergeCell ref="A7:A8"/>
    <mergeCell ref="G7:G8"/>
    <mergeCell ref="H7:H8"/>
    <mergeCell ref="I7:I8"/>
    <mergeCell ref="F9:F13"/>
    <mergeCell ref="G9:G10"/>
    <mergeCell ref="H9:H10"/>
    <mergeCell ref="I9:I10"/>
    <mergeCell ref="J9:J13"/>
    <mergeCell ref="A10:A11"/>
    <mergeCell ref="G11:G13"/>
    <mergeCell ref="H11:H13"/>
    <mergeCell ref="I11:I13"/>
    <mergeCell ref="A12:A13"/>
    <mergeCell ref="A14:A15"/>
    <mergeCell ref="F14:F17"/>
    <mergeCell ref="J14:J17"/>
    <mergeCell ref="F18:F19"/>
    <mergeCell ref="J18:J19"/>
    <mergeCell ref="F20:F23"/>
    <mergeCell ref="J20:J23"/>
    <mergeCell ref="A21:B21"/>
  </mergeCells>
  <dataValidations count="1">
    <dataValidation allowBlank="true" operator="equal" showDropDown="false" showErrorMessage="true" showInputMessage="false" sqref="C3:C16" type="list">
      <formula1>"0,1,2"</formula1>
      <formula2>0</formula2>
    </dataValidation>
  </dataValidations>
  <hyperlinks>
    <hyperlink ref="A21" location="abs_ retard" display="#abs_ retard"/>
  </hyperlink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6.94"/>
    <col collapsed="false" customWidth="false" hidden="false" outlineLevel="0" max="5" min="3" style="0" width="11.52"/>
    <col collapsed="false" customWidth="true" hidden="false" outlineLevel="0" max="6" min="6" style="0" width="18.89"/>
    <col collapsed="false" customWidth="false" hidden="false" outlineLevel="0" max="9" min="7" style="0" width="11.52"/>
    <col collapsed="false" customWidth="true" hidden="false" outlineLevel="0" max="10" min="10" style="0" width="19.86"/>
    <col collapsed="false" customWidth="false" hidden="false" outlineLevel="0" max="1025" min="11" style="0" width="11.52"/>
  </cols>
  <sheetData>
    <row r="1" customFormat="false" ht="19.35" hidden="false" customHeight="false" outlineLevel="0" collapsed="false">
      <c r="A1" s="54" t="s">
        <v>90</v>
      </c>
      <c r="B1" s="54"/>
      <c r="C1" s="55" t="str">
        <f aca="false">LOOKUP(20,num,prenom)</f>
        <v>Nom 20</v>
      </c>
      <c r="D1" s="55"/>
      <c r="E1" s="56" t="s">
        <v>91</v>
      </c>
      <c r="F1" s="56"/>
      <c r="G1" s="57" t="str">
        <f aca="false">LOOKUP(20,num,Noms)</f>
        <v>eleve20</v>
      </c>
      <c r="H1" s="57"/>
      <c r="I1" s="58"/>
      <c r="J1" s="59"/>
    </row>
    <row r="2" customFormat="false" ht="59.25" hidden="false" customHeight="true" outlineLevel="0" collapsed="false">
      <c r="A2" s="16" t="s">
        <v>73</v>
      </c>
      <c r="B2" s="16" t="s">
        <v>74</v>
      </c>
      <c r="C2" s="17" t="str">
        <f aca="false">grille_officiel!C1</f>
        <v>Appréciation du niveau d'acquisition Choisir 0, 1 ou 2</v>
      </c>
      <c r="F2" s="18" t="s">
        <v>74</v>
      </c>
      <c r="G2" s="18" t="s">
        <v>73</v>
      </c>
      <c r="H2" s="18" t="s">
        <v>76</v>
      </c>
      <c r="I2" s="19" t="s">
        <v>77</v>
      </c>
      <c r="J2" s="20" t="s">
        <v>78</v>
      </c>
    </row>
    <row r="3" customFormat="false" ht="15.8" hidden="false" customHeight="false" outlineLevel="0" collapsed="false">
      <c r="A3" s="21" t="n">
        <v>1</v>
      </c>
      <c r="B3" s="22" t="s">
        <v>79</v>
      </c>
      <c r="C3" s="23" t="n">
        <v>2</v>
      </c>
      <c r="F3" s="18"/>
      <c r="G3" s="18"/>
      <c r="H3" s="18"/>
      <c r="I3" s="19"/>
      <c r="J3" s="20"/>
    </row>
    <row r="4" customFormat="false" ht="15.8" hidden="false" customHeight="true" outlineLevel="0" collapsed="false">
      <c r="A4" s="21" t="n">
        <v>2</v>
      </c>
      <c r="B4" s="22" t="s">
        <v>80</v>
      </c>
      <c r="C4" s="23" t="n">
        <v>2</v>
      </c>
      <c r="F4" s="24" t="s">
        <v>81</v>
      </c>
      <c r="G4" s="24" t="n">
        <f aca="false">A3</f>
        <v>1</v>
      </c>
      <c r="H4" s="24" t="n">
        <f aca="false">C3</f>
        <v>2</v>
      </c>
      <c r="I4" s="25" t="n">
        <f aca="false">IF(H4=2,1,IF(H4=1,0.5,0))</f>
        <v>1</v>
      </c>
      <c r="J4" s="61" t="n">
        <f aca="false">(I4+I7)*1.5/2</f>
        <v>1.5</v>
      </c>
    </row>
    <row r="5" customFormat="false" ht="15.8" hidden="false" customHeight="false" outlineLevel="0" collapsed="false">
      <c r="A5" s="21" t="n">
        <v>3</v>
      </c>
      <c r="B5" s="27" t="s">
        <v>82</v>
      </c>
      <c r="C5" s="28" t="n">
        <v>2</v>
      </c>
      <c r="F5" s="24"/>
      <c r="G5" s="24"/>
      <c r="H5" s="24"/>
      <c r="I5" s="25" t="n">
        <f aca="false">IF(H5=2,1,IF(H5=1,0.5,0))</f>
        <v>0</v>
      </c>
      <c r="J5" s="61"/>
    </row>
    <row r="6" customFormat="false" ht="15.8" hidden="false" customHeight="false" outlineLevel="0" collapsed="false">
      <c r="A6" s="21"/>
      <c r="B6" s="29" t="s">
        <v>83</v>
      </c>
      <c r="C6" s="30" t="n">
        <v>2</v>
      </c>
      <c r="F6" s="24"/>
      <c r="G6" s="24"/>
      <c r="H6" s="24"/>
      <c r="I6" s="25" t="n">
        <f aca="false">IF(H6=2,1,IF(H6=1,0.5,0))</f>
        <v>0</v>
      </c>
      <c r="J6" s="61"/>
    </row>
    <row r="7" customFormat="false" ht="15.8" hidden="false" customHeight="false" outlineLevel="0" collapsed="false">
      <c r="A7" s="21" t="n">
        <v>4</v>
      </c>
      <c r="B7" s="27" t="s">
        <v>80</v>
      </c>
      <c r="C7" s="28" t="n">
        <v>2</v>
      </c>
      <c r="F7" s="24"/>
      <c r="G7" s="31" t="n">
        <v>9</v>
      </c>
      <c r="H7" s="31" t="n">
        <f aca="false">C16</f>
        <v>2</v>
      </c>
      <c r="I7" s="25" t="n">
        <f aca="false">IF(H7=2,1,IF(H7=1,0.5,0))</f>
        <v>1</v>
      </c>
      <c r="J7" s="61"/>
    </row>
    <row r="8" customFormat="false" ht="15.8" hidden="false" customHeight="false" outlineLevel="0" collapsed="false">
      <c r="A8" s="21"/>
      <c r="B8" s="29" t="s">
        <v>84</v>
      </c>
      <c r="C8" s="30" t="n">
        <v>2</v>
      </c>
      <c r="F8" s="24"/>
      <c r="G8" s="31"/>
      <c r="H8" s="31"/>
      <c r="I8" s="25" t="n">
        <f aca="false">IF(H8=2,1,IF(H8=1,0.5,0))</f>
        <v>0</v>
      </c>
      <c r="J8" s="61"/>
    </row>
    <row r="9" customFormat="false" ht="15.8" hidden="false" customHeight="true" outlineLevel="0" collapsed="false">
      <c r="A9" s="32" t="n">
        <v>5</v>
      </c>
      <c r="B9" s="33" t="s">
        <v>80</v>
      </c>
      <c r="C9" s="34" t="n">
        <v>2</v>
      </c>
      <c r="F9" s="24" t="s">
        <v>85</v>
      </c>
      <c r="G9" s="35" t="n">
        <f aca="false">A5</f>
        <v>3</v>
      </c>
      <c r="H9" s="35" t="n">
        <f aca="false">C5</f>
        <v>2</v>
      </c>
      <c r="I9" s="25" t="n">
        <f aca="false">IF(H9=2,1,IF(H9=1,0.5,0))</f>
        <v>1</v>
      </c>
      <c r="J9" s="62" t="n">
        <f aca="false">(I9+I11)*1.5/2</f>
        <v>1.5</v>
      </c>
    </row>
    <row r="10" customFormat="false" ht="15.8" hidden="false" customHeight="false" outlineLevel="0" collapsed="false">
      <c r="A10" s="37" t="n">
        <v>6</v>
      </c>
      <c r="B10" s="27" t="s">
        <v>80</v>
      </c>
      <c r="C10" s="28" t="n">
        <v>2</v>
      </c>
      <c r="F10" s="24"/>
      <c r="G10" s="35"/>
      <c r="H10" s="35"/>
      <c r="I10" s="25" t="n">
        <f aca="false">IF(H10=2,1,IF(H10=1,0.5,0))</f>
        <v>0</v>
      </c>
      <c r="J10" s="62"/>
    </row>
    <row r="11" customFormat="false" ht="15.8" hidden="false" customHeight="false" outlineLevel="0" collapsed="false">
      <c r="A11" s="37"/>
      <c r="B11" s="29" t="s">
        <v>83</v>
      </c>
      <c r="C11" s="30" t="n">
        <v>2</v>
      </c>
      <c r="F11" s="24"/>
      <c r="G11" s="38" t="n">
        <f aca="false">A14</f>
        <v>8</v>
      </c>
      <c r="H11" s="38" t="n">
        <f aca="false">C14</f>
        <v>2</v>
      </c>
      <c r="I11" s="25" t="n">
        <f aca="false">IF(H11=2,1,IF(H11=1,0.5,0))</f>
        <v>1</v>
      </c>
      <c r="J11" s="62"/>
    </row>
    <row r="12" customFormat="false" ht="15.8" hidden="false" customHeight="false" outlineLevel="0" collapsed="false">
      <c r="A12" s="37" t="n">
        <v>7</v>
      </c>
      <c r="B12" s="27" t="s">
        <v>84</v>
      </c>
      <c r="C12" s="28" t="n">
        <v>2</v>
      </c>
      <c r="F12" s="24"/>
      <c r="G12" s="38"/>
      <c r="H12" s="38"/>
      <c r="I12" s="25" t="n">
        <f aca="false">IF(H12=2,1,IF(H12=1,0.5,0))</f>
        <v>0</v>
      </c>
      <c r="J12" s="62"/>
    </row>
    <row r="13" customFormat="false" ht="15.8" hidden="false" customHeight="false" outlineLevel="0" collapsed="false">
      <c r="A13" s="37"/>
      <c r="B13" s="29" t="s">
        <v>83</v>
      </c>
      <c r="C13" s="30" t="n">
        <v>2</v>
      </c>
      <c r="F13" s="24"/>
      <c r="G13" s="38"/>
      <c r="H13" s="38"/>
      <c r="I13" s="25" t="n">
        <f aca="false">IF(H13=2,1,IF(H13=1,0.5,0))</f>
        <v>0</v>
      </c>
      <c r="J13" s="62"/>
    </row>
    <row r="14" customFormat="false" ht="15.8" hidden="false" customHeight="true" outlineLevel="0" collapsed="false">
      <c r="A14" s="37" t="n">
        <v>8</v>
      </c>
      <c r="B14" s="27" t="s">
        <v>82</v>
      </c>
      <c r="C14" s="28" t="n">
        <v>2</v>
      </c>
      <c r="F14" s="24" t="s">
        <v>86</v>
      </c>
      <c r="G14" s="35" t="n">
        <f aca="false">A4</f>
        <v>2</v>
      </c>
      <c r="H14" s="35" t="n">
        <f aca="false">C4</f>
        <v>2</v>
      </c>
      <c r="I14" s="25" t="n">
        <f aca="false">IF(H14=2,1,IF(H14=1,0.5,0))</f>
        <v>1</v>
      </c>
      <c r="J14" s="62" t="n">
        <f aca="false">I14+I15+I16+I17</f>
        <v>4</v>
      </c>
    </row>
    <row r="15" customFormat="false" ht="15.8" hidden="false" customHeight="false" outlineLevel="0" collapsed="false">
      <c r="A15" s="37"/>
      <c r="B15" s="29" t="s">
        <v>83</v>
      </c>
      <c r="C15" s="30" t="n">
        <v>2</v>
      </c>
      <c r="F15" s="24"/>
      <c r="G15" s="40" t="n">
        <f aca="false">A7</f>
        <v>4</v>
      </c>
      <c r="H15" s="40" t="n">
        <f aca="false">C7</f>
        <v>2</v>
      </c>
      <c r="I15" s="25" t="n">
        <f aca="false">IF(H15=2,1,IF(H15=1,0.5,0))</f>
        <v>1</v>
      </c>
      <c r="J15" s="62"/>
    </row>
    <row r="16" customFormat="false" ht="15.8" hidden="false" customHeight="false" outlineLevel="0" collapsed="false">
      <c r="A16" s="21" t="n">
        <v>9</v>
      </c>
      <c r="B16" s="22" t="s">
        <v>79</v>
      </c>
      <c r="C16" s="23" t="n">
        <v>2</v>
      </c>
      <c r="F16" s="24"/>
      <c r="G16" s="40" t="n">
        <f aca="false">A9</f>
        <v>5</v>
      </c>
      <c r="H16" s="40" t="n">
        <f aca="false">C9</f>
        <v>2</v>
      </c>
      <c r="I16" s="25" t="n">
        <f aca="false">IF(H16=2,1,IF(H16=1,0.5,0))</f>
        <v>1</v>
      </c>
      <c r="J16" s="62"/>
    </row>
    <row r="17" customFormat="false" ht="15.8" hidden="false" customHeight="false" outlineLevel="0" collapsed="false">
      <c r="A17" s="41"/>
      <c r="B17" s="42"/>
      <c r="C17" s="43"/>
      <c r="F17" s="24"/>
      <c r="G17" s="40" t="n">
        <f aca="false">A10</f>
        <v>6</v>
      </c>
      <c r="H17" s="40" t="n">
        <f aca="false">C10</f>
        <v>2</v>
      </c>
      <c r="I17" s="25" t="n">
        <f aca="false">IF(H17=2,1,IF(H17=1,0.5,0))</f>
        <v>1</v>
      </c>
      <c r="J17" s="62"/>
    </row>
    <row r="18" customFormat="false" ht="15.8" hidden="false" customHeight="true" outlineLevel="0" collapsed="false">
      <c r="A18" s="44"/>
      <c r="B18" s="44"/>
      <c r="C18" s="43"/>
      <c r="F18" s="24" t="s">
        <v>87</v>
      </c>
      <c r="G18" s="35" t="n">
        <f aca="false">A7</f>
        <v>4</v>
      </c>
      <c r="H18" s="35" t="n">
        <f aca="false">C8</f>
        <v>2</v>
      </c>
      <c r="I18" s="25" t="n">
        <f aca="false">IF(H18=2,1,IF(H18=1,0.5,0))</f>
        <v>1</v>
      </c>
      <c r="J18" s="64" t="n">
        <f aca="false">(I18+I19)*1.5/2</f>
        <v>1.5</v>
      </c>
    </row>
    <row r="19" customFormat="false" ht="15.8" hidden="false" customHeight="false" outlineLevel="0" collapsed="false">
      <c r="A19" s="44"/>
      <c r="B19" s="44"/>
      <c r="C19" s="43"/>
      <c r="F19" s="24"/>
      <c r="G19" s="40" t="n">
        <f aca="false">A12</f>
        <v>7</v>
      </c>
      <c r="H19" s="40" t="n">
        <f aca="false">C12</f>
        <v>2</v>
      </c>
      <c r="I19" s="25" t="n">
        <f aca="false">IF(H19=2,1,IF(H19=1,0.5,0))</f>
        <v>1</v>
      </c>
      <c r="J19" s="64"/>
    </row>
    <row r="20" customFormat="false" ht="15.8" hidden="false" customHeight="true" outlineLevel="0" collapsed="false">
      <c r="A20" s="44"/>
      <c r="B20" s="44"/>
      <c r="C20" s="43"/>
      <c r="F20" s="24" t="s">
        <v>88</v>
      </c>
      <c r="G20" s="35" t="n">
        <f aca="false">A5</f>
        <v>3</v>
      </c>
      <c r="H20" s="35" t="n">
        <f aca="false">C6</f>
        <v>2</v>
      </c>
      <c r="I20" s="25" t="n">
        <f aca="false">IF(H20=2,1,IF(H20=1,0.5,0))</f>
        <v>1</v>
      </c>
      <c r="J20" s="64" t="n">
        <f aca="false">(I20+I21+I22+I23)*1.5/4</f>
        <v>1.5</v>
      </c>
    </row>
    <row r="21" customFormat="false" ht="15.8" hidden="false" customHeight="false" outlineLevel="0" collapsed="false">
      <c r="A21" s="44"/>
      <c r="B21" s="44"/>
      <c r="C21" s="43"/>
      <c r="F21" s="24"/>
      <c r="G21" s="40" t="n">
        <f aca="false">A10</f>
        <v>6</v>
      </c>
      <c r="H21" s="40" t="n">
        <f aca="false">C11</f>
        <v>2</v>
      </c>
      <c r="I21" s="25" t="n">
        <f aca="false">IF(H21=2,1,IF(H21=1,0.5,0))</f>
        <v>1</v>
      </c>
      <c r="J21" s="64"/>
    </row>
    <row r="22" customFormat="false" ht="15.8" hidden="false" customHeight="false" outlineLevel="0" collapsed="false">
      <c r="A22" s="65" t="s">
        <v>92</v>
      </c>
      <c r="B22" s="65"/>
      <c r="C22" s="43"/>
      <c r="F22" s="24"/>
      <c r="G22" s="40" t="n">
        <f aca="false">A12</f>
        <v>7</v>
      </c>
      <c r="H22" s="40" t="n">
        <f aca="false">C13</f>
        <v>2</v>
      </c>
      <c r="I22" s="25" t="n">
        <f aca="false">IF(H22=2,1,IF(H22=1,0.5,0))</f>
        <v>1</v>
      </c>
      <c r="J22" s="64"/>
    </row>
    <row r="23" customFormat="false" ht="15.8" hidden="false" customHeight="false" outlineLevel="0" collapsed="false">
      <c r="A23" s="44"/>
      <c r="B23" s="44"/>
      <c r="C23" s="43"/>
      <c r="F23" s="24"/>
      <c r="G23" s="38" t="n">
        <f aca="false">A14</f>
        <v>8</v>
      </c>
      <c r="H23" s="38" t="n">
        <f aca="false">C15</f>
        <v>2</v>
      </c>
      <c r="I23" s="25" t="n">
        <f aca="false">IF(H23=2,1,IF(H23=1,0.5,0))</f>
        <v>1</v>
      </c>
      <c r="J23" s="64"/>
    </row>
    <row r="24" customFormat="false" ht="19.35" hidden="false" customHeight="false" outlineLevel="0" collapsed="false">
      <c r="A24" s="44"/>
      <c r="B24" s="44"/>
      <c r="C24" s="43"/>
      <c r="H24" s="47" t="s">
        <v>89</v>
      </c>
      <c r="I24" s="48" t="n">
        <f aca="false">J24</f>
        <v>10</v>
      </c>
      <c r="J24" s="66" t="n">
        <f aca="false">J4+J9+J14+J18+J20</f>
        <v>10</v>
      </c>
    </row>
  </sheetData>
  <mergeCells count="36">
    <mergeCell ref="A1:B1"/>
    <mergeCell ref="C1:D1"/>
    <mergeCell ref="E1:F1"/>
    <mergeCell ref="F2:F3"/>
    <mergeCell ref="G2:G3"/>
    <mergeCell ref="H2:H3"/>
    <mergeCell ref="I2:I3"/>
    <mergeCell ref="J2:J3"/>
    <mergeCell ref="F4:F8"/>
    <mergeCell ref="G4:G6"/>
    <mergeCell ref="H4:H6"/>
    <mergeCell ref="I4:I6"/>
    <mergeCell ref="J4:J8"/>
    <mergeCell ref="A5:A6"/>
    <mergeCell ref="A7:A8"/>
    <mergeCell ref="G7:G8"/>
    <mergeCell ref="H7:H8"/>
    <mergeCell ref="I7:I8"/>
    <mergeCell ref="F9:F13"/>
    <mergeCell ref="G9:G10"/>
    <mergeCell ref="H9:H10"/>
    <mergeCell ref="I9:I10"/>
    <mergeCell ref="J9:J13"/>
    <mergeCell ref="A10:A11"/>
    <mergeCell ref="G11:G13"/>
    <mergeCell ref="H11:H13"/>
    <mergeCell ref="I11:I13"/>
    <mergeCell ref="A12:A13"/>
    <mergeCell ref="A14:A15"/>
    <mergeCell ref="F14:F17"/>
    <mergeCell ref="J14:J17"/>
    <mergeCell ref="F18:F19"/>
    <mergeCell ref="J18:J19"/>
    <mergeCell ref="F20:F23"/>
    <mergeCell ref="J20:J23"/>
    <mergeCell ref="A22:B22"/>
  </mergeCells>
  <dataValidations count="1">
    <dataValidation allowBlank="true" operator="equal" showDropDown="false" showErrorMessage="true" showInputMessage="false" sqref="C3:C16" type="list">
      <formula1>"0,1,2"</formula1>
      <formula2>0</formula2>
    </dataValidation>
  </dataValidations>
  <hyperlinks>
    <hyperlink ref="A22" location="abs_ retard" display="#abs_ retard"/>
  </hyperlink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6.94"/>
    <col collapsed="false" customWidth="false" hidden="false" outlineLevel="0" max="5" min="3" style="0" width="11.52"/>
    <col collapsed="false" customWidth="true" hidden="false" outlineLevel="0" max="6" min="6" style="0" width="18.89"/>
    <col collapsed="false" customWidth="false" hidden="false" outlineLevel="0" max="9" min="7" style="0" width="11.52"/>
    <col collapsed="false" customWidth="true" hidden="false" outlineLevel="0" max="10" min="10" style="0" width="16.39"/>
    <col collapsed="false" customWidth="false" hidden="false" outlineLevel="0" max="1025" min="11" style="0" width="11.52"/>
  </cols>
  <sheetData>
    <row r="1" customFormat="false" ht="19.35" hidden="false" customHeight="false" outlineLevel="0" collapsed="false">
      <c r="A1" s="54" t="s">
        <v>90</v>
      </c>
      <c r="B1" s="54"/>
      <c r="C1" s="55" t="str">
        <f aca="false">LOOKUP(21,num,prenom)</f>
        <v>Nom 22</v>
      </c>
      <c r="D1" s="55"/>
      <c r="E1" s="56" t="s">
        <v>91</v>
      </c>
      <c r="F1" s="56"/>
      <c r="G1" s="57" t="str">
        <f aca="false">LOOKUP(21,num,Noms)</f>
        <v>eleve21</v>
      </c>
      <c r="H1" s="57"/>
      <c r="I1" s="58"/>
      <c r="J1" s="59"/>
    </row>
    <row r="2" customFormat="false" ht="59.25" hidden="false" customHeight="true" outlineLevel="0" collapsed="false">
      <c r="A2" s="16" t="s">
        <v>73</v>
      </c>
      <c r="B2" s="16" t="s">
        <v>74</v>
      </c>
      <c r="C2" s="17" t="s">
        <v>75</v>
      </c>
      <c r="F2" s="18" t="s">
        <v>74</v>
      </c>
      <c r="G2" s="18" t="s">
        <v>73</v>
      </c>
      <c r="H2" s="18" t="s">
        <v>76</v>
      </c>
      <c r="I2" s="19" t="s">
        <v>77</v>
      </c>
      <c r="J2" s="20" t="s">
        <v>78</v>
      </c>
    </row>
    <row r="3" customFormat="false" ht="15.8" hidden="false" customHeight="false" outlineLevel="0" collapsed="false">
      <c r="A3" s="21" t="n">
        <v>1</v>
      </c>
      <c r="B3" s="22" t="s">
        <v>79</v>
      </c>
      <c r="C3" s="23" t="n">
        <v>2</v>
      </c>
      <c r="F3" s="18"/>
      <c r="G3" s="18"/>
      <c r="H3" s="18"/>
      <c r="I3" s="19"/>
      <c r="J3" s="20"/>
    </row>
    <row r="4" customFormat="false" ht="15.8" hidden="false" customHeight="true" outlineLevel="0" collapsed="false">
      <c r="A4" s="21" t="n">
        <v>2</v>
      </c>
      <c r="B4" s="22" t="s">
        <v>80</v>
      </c>
      <c r="C4" s="23" t="n">
        <v>2</v>
      </c>
      <c r="F4" s="24" t="s">
        <v>81</v>
      </c>
      <c r="G4" s="24" t="n">
        <f aca="false">A3</f>
        <v>1</v>
      </c>
      <c r="H4" s="24" t="n">
        <f aca="false">C3</f>
        <v>2</v>
      </c>
      <c r="I4" s="25" t="n">
        <f aca="false">IF(H4=2,1,IF(H4=1,0.5,0))</f>
        <v>1</v>
      </c>
      <c r="J4" s="61" t="n">
        <f aca="false">(I4+I7)*1.5/2</f>
        <v>1.5</v>
      </c>
    </row>
    <row r="5" customFormat="false" ht="15.8" hidden="false" customHeight="false" outlineLevel="0" collapsed="false">
      <c r="A5" s="21" t="n">
        <v>3</v>
      </c>
      <c r="B5" s="27" t="s">
        <v>82</v>
      </c>
      <c r="C5" s="28" t="n">
        <v>2</v>
      </c>
      <c r="F5" s="24"/>
      <c r="G5" s="24"/>
      <c r="H5" s="24"/>
      <c r="I5" s="25" t="n">
        <f aca="false">IF(H5=2,1,IF(H5=1,0.5,0))</f>
        <v>0</v>
      </c>
      <c r="J5" s="61"/>
    </row>
    <row r="6" customFormat="false" ht="15.8" hidden="false" customHeight="false" outlineLevel="0" collapsed="false">
      <c r="A6" s="21"/>
      <c r="B6" s="29" t="s">
        <v>83</v>
      </c>
      <c r="C6" s="30" t="n">
        <v>2</v>
      </c>
      <c r="F6" s="24"/>
      <c r="G6" s="24"/>
      <c r="H6" s="24"/>
      <c r="I6" s="25" t="n">
        <f aca="false">IF(H6=2,1,IF(H6=1,0.5,0))</f>
        <v>0</v>
      </c>
      <c r="J6" s="61"/>
    </row>
    <row r="7" customFormat="false" ht="15.8" hidden="false" customHeight="false" outlineLevel="0" collapsed="false">
      <c r="A7" s="21" t="n">
        <v>4</v>
      </c>
      <c r="B7" s="27" t="s">
        <v>80</v>
      </c>
      <c r="C7" s="28" t="n">
        <v>2</v>
      </c>
      <c r="F7" s="24"/>
      <c r="G7" s="31" t="n">
        <v>9</v>
      </c>
      <c r="H7" s="31" t="n">
        <f aca="false">C16</f>
        <v>2</v>
      </c>
      <c r="I7" s="25" t="n">
        <f aca="false">IF(H7=2,1,IF(H7=1,0.5,0))</f>
        <v>1</v>
      </c>
      <c r="J7" s="61"/>
    </row>
    <row r="8" customFormat="false" ht="15.8" hidden="false" customHeight="false" outlineLevel="0" collapsed="false">
      <c r="A8" s="21"/>
      <c r="B8" s="29" t="s">
        <v>84</v>
      </c>
      <c r="C8" s="30" t="n">
        <v>2</v>
      </c>
      <c r="F8" s="24"/>
      <c r="G8" s="31"/>
      <c r="H8" s="31"/>
      <c r="I8" s="25" t="n">
        <f aca="false">IF(H8=2,1,IF(H8=1,0.5,0))</f>
        <v>0</v>
      </c>
      <c r="J8" s="61"/>
    </row>
    <row r="9" customFormat="false" ht="15.8" hidden="false" customHeight="true" outlineLevel="0" collapsed="false">
      <c r="A9" s="32" t="n">
        <v>5</v>
      </c>
      <c r="B9" s="33" t="s">
        <v>80</v>
      </c>
      <c r="C9" s="34" t="n">
        <v>2</v>
      </c>
      <c r="F9" s="24" t="s">
        <v>85</v>
      </c>
      <c r="G9" s="35" t="n">
        <f aca="false">A5</f>
        <v>3</v>
      </c>
      <c r="H9" s="35" t="n">
        <f aca="false">C5</f>
        <v>2</v>
      </c>
      <c r="I9" s="25" t="n">
        <f aca="false">IF(H9=2,1,IF(H9=1,0.5,0))</f>
        <v>1</v>
      </c>
      <c r="J9" s="62" t="n">
        <f aca="false">(I9+I11)*1.5/2</f>
        <v>1.5</v>
      </c>
    </row>
    <row r="10" customFormat="false" ht="15.8" hidden="false" customHeight="false" outlineLevel="0" collapsed="false">
      <c r="A10" s="37" t="n">
        <v>6</v>
      </c>
      <c r="B10" s="27" t="s">
        <v>80</v>
      </c>
      <c r="C10" s="28" t="n">
        <v>2</v>
      </c>
      <c r="F10" s="24"/>
      <c r="G10" s="35"/>
      <c r="H10" s="35"/>
      <c r="I10" s="25" t="n">
        <f aca="false">IF(H10=2,1,IF(H10=1,0.5,0))</f>
        <v>0</v>
      </c>
      <c r="J10" s="62"/>
    </row>
    <row r="11" customFormat="false" ht="15.8" hidden="false" customHeight="false" outlineLevel="0" collapsed="false">
      <c r="A11" s="37"/>
      <c r="B11" s="29" t="s">
        <v>83</v>
      </c>
      <c r="C11" s="30" t="n">
        <v>2</v>
      </c>
      <c r="F11" s="24"/>
      <c r="G11" s="38" t="n">
        <f aca="false">A14</f>
        <v>8</v>
      </c>
      <c r="H11" s="38" t="n">
        <f aca="false">C14</f>
        <v>2</v>
      </c>
      <c r="I11" s="25" t="n">
        <f aca="false">IF(H11=2,1,IF(H11=1,0.5,0))</f>
        <v>1</v>
      </c>
      <c r="J11" s="62"/>
    </row>
    <row r="12" customFormat="false" ht="15.8" hidden="false" customHeight="false" outlineLevel="0" collapsed="false">
      <c r="A12" s="37" t="n">
        <v>7</v>
      </c>
      <c r="B12" s="27" t="s">
        <v>84</v>
      </c>
      <c r="C12" s="28" t="n">
        <v>2</v>
      </c>
      <c r="F12" s="24"/>
      <c r="G12" s="38"/>
      <c r="H12" s="38"/>
      <c r="I12" s="25" t="n">
        <f aca="false">IF(H12=2,1,IF(H12=1,0.5,0))</f>
        <v>0</v>
      </c>
      <c r="J12" s="62"/>
    </row>
    <row r="13" customFormat="false" ht="15.8" hidden="false" customHeight="false" outlineLevel="0" collapsed="false">
      <c r="A13" s="37"/>
      <c r="B13" s="29" t="s">
        <v>83</v>
      </c>
      <c r="C13" s="30" t="n">
        <v>2</v>
      </c>
      <c r="F13" s="24"/>
      <c r="G13" s="38"/>
      <c r="H13" s="38"/>
      <c r="I13" s="25" t="n">
        <f aca="false">IF(H13=2,1,IF(H13=1,0.5,0))</f>
        <v>0</v>
      </c>
      <c r="J13" s="62"/>
    </row>
    <row r="14" customFormat="false" ht="15.8" hidden="false" customHeight="true" outlineLevel="0" collapsed="false">
      <c r="A14" s="37" t="n">
        <v>8</v>
      </c>
      <c r="B14" s="27" t="s">
        <v>82</v>
      </c>
      <c r="C14" s="28" t="n">
        <v>2</v>
      </c>
      <c r="F14" s="24" t="s">
        <v>86</v>
      </c>
      <c r="G14" s="35" t="n">
        <f aca="false">A4</f>
        <v>2</v>
      </c>
      <c r="H14" s="35" t="n">
        <f aca="false">C4</f>
        <v>2</v>
      </c>
      <c r="I14" s="25" t="n">
        <f aca="false">IF(H14=2,1,IF(H14=1,0.5,0))</f>
        <v>1</v>
      </c>
      <c r="J14" s="62" t="n">
        <f aca="false">I14+I15+I16+I17</f>
        <v>4</v>
      </c>
    </row>
    <row r="15" customFormat="false" ht="15.8" hidden="false" customHeight="false" outlineLevel="0" collapsed="false">
      <c r="A15" s="37"/>
      <c r="B15" s="29" t="s">
        <v>83</v>
      </c>
      <c r="C15" s="30" t="n">
        <v>2</v>
      </c>
      <c r="F15" s="24"/>
      <c r="G15" s="40" t="n">
        <f aca="false">A7</f>
        <v>4</v>
      </c>
      <c r="H15" s="40" t="n">
        <f aca="false">C7</f>
        <v>2</v>
      </c>
      <c r="I15" s="25" t="n">
        <f aca="false">IF(H15=2,1,IF(H15=1,0.5,0))</f>
        <v>1</v>
      </c>
      <c r="J15" s="62"/>
    </row>
    <row r="16" customFormat="false" ht="15.8" hidden="false" customHeight="false" outlineLevel="0" collapsed="false">
      <c r="A16" s="21" t="n">
        <v>9</v>
      </c>
      <c r="B16" s="22" t="s">
        <v>79</v>
      </c>
      <c r="C16" s="23" t="n">
        <v>2</v>
      </c>
      <c r="F16" s="24"/>
      <c r="G16" s="40" t="n">
        <f aca="false">A9</f>
        <v>5</v>
      </c>
      <c r="H16" s="40" t="n">
        <f aca="false">C9</f>
        <v>2</v>
      </c>
      <c r="I16" s="25" t="n">
        <f aca="false">IF(H16=2,1,IF(H16=1,0.5,0))</f>
        <v>1</v>
      </c>
      <c r="J16" s="62"/>
    </row>
    <row r="17" customFormat="false" ht="15.8" hidden="false" customHeight="false" outlineLevel="0" collapsed="false">
      <c r="A17" s="41"/>
      <c r="B17" s="42"/>
      <c r="C17" s="43"/>
      <c r="F17" s="24"/>
      <c r="G17" s="40" t="n">
        <f aca="false">A10</f>
        <v>6</v>
      </c>
      <c r="H17" s="40" t="n">
        <f aca="false">C10</f>
        <v>2</v>
      </c>
      <c r="I17" s="25" t="n">
        <f aca="false">IF(H17=2,1,IF(H17=1,0.5,0))</f>
        <v>1</v>
      </c>
      <c r="J17" s="62"/>
    </row>
    <row r="18" customFormat="false" ht="15.8" hidden="false" customHeight="true" outlineLevel="0" collapsed="false">
      <c r="A18" s="44"/>
      <c r="B18" s="44"/>
      <c r="C18" s="43"/>
      <c r="F18" s="24" t="s">
        <v>87</v>
      </c>
      <c r="G18" s="35" t="n">
        <f aca="false">A7</f>
        <v>4</v>
      </c>
      <c r="H18" s="35" t="n">
        <f aca="false">C8</f>
        <v>2</v>
      </c>
      <c r="I18" s="25" t="n">
        <f aca="false">IF(H18=2,1,IF(H18=1,0.5,0))</f>
        <v>1</v>
      </c>
      <c r="J18" s="64" t="n">
        <f aca="false">(I18+I19)*1.5/2</f>
        <v>1.5</v>
      </c>
    </row>
    <row r="19" customFormat="false" ht="15.8" hidden="false" customHeight="false" outlineLevel="0" collapsed="false">
      <c r="A19" s="44"/>
      <c r="B19" s="44"/>
      <c r="C19" s="43"/>
      <c r="F19" s="24"/>
      <c r="G19" s="40" t="n">
        <f aca="false">A12</f>
        <v>7</v>
      </c>
      <c r="H19" s="40" t="n">
        <f aca="false">C12</f>
        <v>2</v>
      </c>
      <c r="I19" s="25" t="n">
        <f aca="false">IF(H19=2,1,IF(H19=1,0.5,0))</f>
        <v>1</v>
      </c>
      <c r="J19" s="64"/>
    </row>
    <row r="20" customFormat="false" ht="15.8" hidden="false" customHeight="true" outlineLevel="0" collapsed="false">
      <c r="A20" s="44"/>
      <c r="B20" s="44"/>
      <c r="C20" s="43"/>
      <c r="F20" s="24" t="s">
        <v>88</v>
      </c>
      <c r="G20" s="35" t="n">
        <f aca="false">A5</f>
        <v>3</v>
      </c>
      <c r="H20" s="35" t="n">
        <f aca="false">C6</f>
        <v>2</v>
      </c>
      <c r="I20" s="25" t="n">
        <f aca="false">IF(H20=2,1,IF(H20=1,0.5,0))</f>
        <v>1</v>
      </c>
      <c r="J20" s="64" t="n">
        <f aca="false">(I20+I21+I22+I23)*1.5/4</f>
        <v>1.5</v>
      </c>
    </row>
    <row r="21" customFormat="false" ht="15.8" hidden="false" customHeight="false" outlineLevel="0" collapsed="false">
      <c r="A21" s="44"/>
      <c r="B21" s="65" t="s">
        <v>92</v>
      </c>
      <c r="C21" s="65"/>
      <c r="F21" s="24"/>
      <c r="G21" s="40" t="n">
        <f aca="false">A10</f>
        <v>6</v>
      </c>
      <c r="H21" s="40" t="n">
        <f aca="false">C11</f>
        <v>2</v>
      </c>
      <c r="I21" s="25" t="n">
        <f aca="false">IF(H21=2,1,IF(H21=1,0.5,0))</f>
        <v>1</v>
      </c>
      <c r="J21" s="64"/>
    </row>
    <row r="22" customFormat="false" ht="15.8" hidden="false" customHeight="false" outlineLevel="0" collapsed="false">
      <c r="A22" s="44"/>
      <c r="B22" s="44"/>
      <c r="C22" s="43"/>
      <c r="F22" s="24"/>
      <c r="G22" s="40" t="n">
        <f aca="false">A12</f>
        <v>7</v>
      </c>
      <c r="H22" s="40" t="n">
        <f aca="false">C13</f>
        <v>2</v>
      </c>
      <c r="I22" s="25" t="n">
        <f aca="false">IF(H22=2,1,IF(H22=1,0.5,0))</f>
        <v>1</v>
      </c>
      <c r="J22" s="64"/>
    </row>
    <row r="23" customFormat="false" ht="15.8" hidden="false" customHeight="false" outlineLevel="0" collapsed="false">
      <c r="A23" s="44"/>
      <c r="B23" s="44"/>
      <c r="C23" s="43"/>
      <c r="F23" s="24"/>
      <c r="G23" s="38" t="n">
        <f aca="false">A14</f>
        <v>8</v>
      </c>
      <c r="H23" s="38" t="n">
        <f aca="false">C15</f>
        <v>2</v>
      </c>
      <c r="I23" s="25" t="n">
        <f aca="false">IF(H23=2,1,IF(H23=1,0.5,0))</f>
        <v>1</v>
      </c>
      <c r="J23" s="64"/>
    </row>
    <row r="24" customFormat="false" ht="19.35" hidden="false" customHeight="false" outlineLevel="0" collapsed="false">
      <c r="A24" s="44"/>
      <c r="B24" s="44"/>
      <c r="C24" s="43"/>
      <c r="H24" s="47" t="s">
        <v>89</v>
      </c>
      <c r="I24" s="48" t="n">
        <f aca="false">J24</f>
        <v>10</v>
      </c>
      <c r="J24" s="66" t="n">
        <f aca="false">J4+J9+J14+J18+J20</f>
        <v>10</v>
      </c>
    </row>
  </sheetData>
  <mergeCells count="36">
    <mergeCell ref="A1:B1"/>
    <mergeCell ref="C1:D1"/>
    <mergeCell ref="E1:F1"/>
    <mergeCell ref="F2:F3"/>
    <mergeCell ref="G2:G3"/>
    <mergeCell ref="H2:H3"/>
    <mergeCell ref="I2:I3"/>
    <mergeCell ref="J2:J3"/>
    <mergeCell ref="F4:F8"/>
    <mergeCell ref="G4:G6"/>
    <mergeCell ref="H4:H6"/>
    <mergeCell ref="I4:I6"/>
    <mergeCell ref="J4:J8"/>
    <mergeCell ref="A5:A6"/>
    <mergeCell ref="A7:A8"/>
    <mergeCell ref="G7:G8"/>
    <mergeCell ref="H7:H8"/>
    <mergeCell ref="I7:I8"/>
    <mergeCell ref="F9:F13"/>
    <mergeCell ref="G9:G10"/>
    <mergeCell ref="H9:H10"/>
    <mergeCell ref="I9:I10"/>
    <mergeCell ref="J9:J13"/>
    <mergeCell ref="A10:A11"/>
    <mergeCell ref="G11:G13"/>
    <mergeCell ref="H11:H13"/>
    <mergeCell ref="I11:I13"/>
    <mergeCell ref="A12:A13"/>
    <mergeCell ref="A14:A15"/>
    <mergeCell ref="F14:F17"/>
    <mergeCell ref="J14:J17"/>
    <mergeCell ref="F18:F19"/>
    <mergeCell ref="J18:J19"/>
    <mergeCell ref="F20:F23"/>
    <mergeCell ref="J20:J23"/>
    <mergeCell ref="B21:C21"/>
  </mergeCells>
  <dataValidations count="1">
    <dataValidation allowBlank="true" operator="equal" showDropDown="false" showErrorMessage="true" showInputMessage="false" sqref="C3:C16" type="list">
      <formula1>"0,1,2"</formula1>
      <formula2>0</formula2>
    </dataValidation>
  </dataValidations>
  <hyperlinks>
    <hyperlink ref="B21" location="abs_ retard" display="#abs_ retard"/>
  </hyperlink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6.94"/>
    <col collapsed="false" customWidth="false" hidden="false" outlineLevel="0" max="5" min="3" style="0" width="11.52"/>
    <col collapsed="false" customWidth="true" hidden="false" outlineLevel="0" max="6" min="6" style="0" width="18.89"/>
    <col collapsed="false" customWidth="false" hidden="false" outlineLevel="0" max="9" min="7" style="0" width="11.52"/>
    <col collapsed="false" customWidth="true" hidden="false" outlineLevel="0" max="10" min="10" style="0" width="17.22"/>
    <col collapsed="false" customWidth="false" hidden="false" outlineLevel="0" max="1025" min="11" style="0" width="11.52"/>
  </cols>
  <sheetData>
    <row r="1" customFormat="false" ht="19.35" hidden="false" customHeight="false" outlineLevel="0" collapsed="false">
      <c r="A1" s="54" t="s">
        <v>90</v>
      </c>
      <c r="B1" s="54"/>
      <c r="C1" s="55" t="str">
        <f aca="false">LOOKUP(22,num,prenom)</f>
        <v>Nom 23</v>
      </c>
      <c r="D1" s="55"/>
      <c r="E1" s="56" t="s">
        <v>91</v>
      </c>
      <c r="F1" s="56"/>
      <c r="G1" s="57" t="str">
        <f aca="false">LOOKUP(22,num,Noms)</f>
        <v>eleve22</v>
      </c>
      <c r="H1" s="57"/>
      <c r="I1" s="58"/>
      <c r="J1" s="59"/>
    </row>
    <row r="2" customFormat="false" ht="59.25" hidden="false" customHeight="true" outlineLevel="0" collapsed="false">
      <c r="A2" s="16" t="s">
        <v>73</v>
      </c>
      <c r="B2" s="16" t="s">
        <v>74</v>
      </c>
      <c r="C2" s="17" t="s">
        <v>75</v>
      </c>
      <c r="F2" s="18" t="s">
        <v>74</v>
      </c>
      <c r="G2" s="18" t="s">
        <v>73</v>
      </c>
      <c r="H2" s="18" t="s">
        <v>76</v>
      </c>
      <c r="I2" s="19" t="s">
        <v>77</v>
      </c>
      <c r="J2" s="20" t="s">
        <v>78</v>
      </c>
    </row>
    <row r="3" customFormat="false" ht="15.8" hidden="false" customHeight="false" outlineLevel="0" collapsed="false">
      <c r="A3" s="21" t="n">
        <v>1</v>
      </c>
      <c r="B3" s="22" t="s">
        <v>79</v>
      </c>
      <c r="C3" s="23" t="n">
        <v>2</v>
      </c>
      <c r="F3" s="18"/>
      <c r="G3" s="18"/>
      <c r="H3" s="18"/>
      <c r="I3" s="19"/>
      <c r="J3" s="20"/>
    </row>
    <row r="4" customFormat="false" ht="15.8" hidden="false" customHeight="true" outlineLevel="0" collapsed="false">
      <c r="A4" s="21" t="n">
        <v>2</v>
      </c>
      <c r="B4" s="22" t="s">
        <v>80</v>
      </c>
      <c r="C4" s="23" t="n">
        <v>2</v>
      </c>
      <c r="F4" s="24" t="s">
        <v>81</v>
      </c>
      <c r="G4" s="24" t="n">
        <f aca="false">A3</f>
        <v>1</v>
      </c>
      <c r="H4" s="24" t="n">
        <f aca="false">C3</f>
        <v>2</v>
      </c>
      <c r="I4" s="25" t="n">
        <f aca="false">IF(H4=2,1,IF(H4=1,0.5,0))</f>
        <v>1</v>
      </c>
      <c r="J4" s="61" t="n">
        <f aca="false">(I4+I7)*1.5/2</f>
        <v>1.5</v>
      </c>
    </row>
    <row r="5" customFormat="false" ht="15.8" hidden="false" customHeight="false" outlineLevel="0" collapsed="false">
      <c r="A5" s="21" t="n">
        <v>3</v>
      </c>
      <c r="B5" s="27" t="s">
        <v>82</v>
      </c>
      <c r="C5" s="28" t="n">
        <v>2</v>
      </c>
      <c r="F5" s="24"/>
      <c r="G5" s="24"/>
      <c r="H5" s="24"/>
      <c r="I5" s="25" t="n">
        <f aca="false">IF(H5=2,1,IF(H5=1,0.5,0))</f>
        <v>0</v>
      </c>
      <c r="J5" s="61"/>
    </row>
    <row r="6" customFormat="false" ht="15.8" hidden="false" customHeight="false" outlineLevel="0" collapsed="false">
      <c r="A6" s="21"/>
      <c r="B6" s="29" t="s">
        <v>83</v>
      </c>
      <c r="C6" s="30" t="n">
        <v>2</v>
      </c>
      <c r="F6" s="24"/>
      <c r="G6" s="24"/>
      <c r="H6" s="24"/>
      <c r="I6" s="25" t="n">
        <f aca="false">IF(H6=2,1,IF(H6=1,0.5,0))</f>
        <v>0</v>
      </c>
      <c r="J6" s="61"/>
    </row>
    <row r="7" customFormat="false" ht="15.8" hidden="false" customHeight="false" outlineLevel="0" collapsed="false">
      <c r="A7" s="21" t="n">
        <v>4</v>
      </c>
      <c r="B7" s="27" t="s">
        <v>80</v>
      </c>
      <c r="C7" s="28" t="n">
        <v>2</v>
      </c>
      <c r="F7" s="24"/>
      <c r="G7" s="31" t="n">
        <v>9</v>
      </c>
      <c r="H7" s="31" t="n">
        <f aca="false">C16</f>
        <v>2</v>
      </c>
      <c r="I7" s="25" t="n">
        <f aca="false">IF(H7=2,1,IF(H7=1,0.5,0))</f>
        <v>1</v>
      </c>
      <c r="J7" s="61"/>
    </row>
    <row r="8" customFormat="false" ht="15.8" hidden="false" customHeight="false" outlineLevel="0" collapsed="false">
      <c r="A8" s="21"/>
      <c r="B8" s="29" t="s">
        <v>84</v>
      </c>
      <c r="C8" s="30" t="n">
        <v>2</v>
      </c>
      <c r="F8" s="24"/>
      <c r="G8" s="31"/>
      <c r="H8" s="31"/>
      <c r="I8" s="25" t="n">
        <f aca="false">IF(H8=2,1,IF(H8=1,0.5,0))</f>
        <v>0</v>
      </c>
      <c r="J8" s="61"/>
    </row>
    <row r="9" customFormat="false" ht="15.8" hidden="false" customHeight="true" outlineLevel="0" collapsed="false">
      <c r="A9" s="32" t="n">
        <v>5</v>
      </c>
      <c r="B9" s="33" t="s">
        <v>80</v>
      </c>
      <c r="C9" s="34" t="n">
        <v>2</v>
      </c>
      <c r="F9" s="24" t="s">
        <v>85</v>
      </c>
      <c r="G9" s="35" t="n">
        <f aca="false">A5</f>
        <v>3</v>
      </c>
      <c r="H9" s="35" t="n">
        <f aca="false">C5</f>
        <v>2</v>
      </c>
      <c r="I9" s="25" t="n">
        <f aca="false">IF(H9=2,1,IF(H9=1,0.5,0))</f>
        <v>1</v>
      </c>
      <c r="J9" s="62" t="n">
        <f aca="false">(I9+I11)*1.5/2</f>
        <v>1.5</v>
      </c>
    </row>
    <row r="10" customFormat="false" ht="15.8" hidden="false" customHeight="false" outlineLevel="0" collapsed="false">
      <c r="A10" s="37" t="n">
        <v>6</v>
      </c>
      <c r="B10" s="27" t="s">
        <v>80</v>
      </c>
      <c r="C10" s="28" t="n">
        <v>2</v>
      </c>
      <c r="F10" s="24"/>
      <c r="G10" s="35"/>
      <c r="H10" s="35"/>
      <c r="I10" s="25" t="n">
        <f aca="false">IF(H10=2,1,IF(H10=1,0.5,0))</f>
        <v>0</v>
      </c>
      <c r="J10" s="62"/>
    </row>
    <row r="11" customFormat="false" ht="15.8" hidden="false" customHeight="false" outlineLevel="0" collapsed="false">
      <c r="A11" s="37"/>
      <c r="B11" s="29" t="s">
        <v>83</v>
      </c>
      <c r="C11" s="30" t="n">
        <v>2</v>
      </c>
      <c r="F11" s="24"/>
      <c r="G11" s="38" t="n">
        <f aca="false">A14</f>
        <v>8</v>
      </c>
      <c r="H11" s="38" t="n">
        <f aca="false">C14</f>
        <v>2</v>
      </c>
      <c r="I11" s="25" t="n">
        <f aca="false">IF(H11=2,1,IF(H11=1,0.5,0))</f>
        <v>1</v>
      </c>
      <c r="J11" s="62"/>
    </row>
    <row r="12" customFormat="false" ht="15.8" hidden="false" customHeight="false" outlineLevel="0" collapsed="false">
      <c r="A12" s="37" t="n">
        <v>7</v>
      </c>
      <c r="B12" s="27" t="s">
        <v>84</v>
      </c>
      <c r="C12" s="28" t="n">
        <v>2</v>
      </c>
      <c r="F12" s="24"/>
      <c r="G12" s="38"/>
      <c r="H12" s="38"/>
      <c r="I12" s="25" t="n">
        <f aca="false">IF(H12=2,1,IF(H12=1,0.5,0))</f>
        <v>0</v>
      </c>
      <c r="J12" s="62"/>
    </row>
    <row r="13" customFormat="false" ht="15.8" hidden="false" customHeight="false" outlineLevel="0" collapsed="false">
      <c r="A13" s="37"/>
      <c r="B13" s="29" t="s">
        <v>83</v>
      </c>
      <c r="C13" s="30" t="n">
        <v>2</v>
      </c>
      <c r="F13" s="24"/>
      <c r="G13" s="38"/>
      <c r="H13" s="38"/>
      <c r="I13" s="25" t="n">
        <f aca="false">IF(H13=2,1,IF(H13=1,0.5,0))</f>
        <v>0</v>
      </c>
      <c r="J13" s="62"/>
    </row>
    <row r="14" customFormat="false" ht="15.8" hidden="false" customHeight="true" outlineLevel="0" collapsed="false">
      <c r="A14" s="37" t="n">
        <v>8</v>
      </c>
      <c r="B14" s="27" t="s">
        <v>82</v>
      </c>
      <c r="C14" s="28" t="n">
        <v>2</v>
      </c>
      <c r="F14" s="24" t="s">
        <v>86</v>
      </c>
      <c r="G14" s="35" t="n">
        <f aca="false">A4</f>
        <v>2</v>
      </c>
      <c r="H14" s="35" t="n">
        <f aca="false">C4</f>
        <v>2</v>
      </c>
      <c r="I14" s="25" t="n">
        <f aca="false">IF(H14=2,1,IF(H14=1,0.5,0))</f>
        <v>1</v>
      </c>
      <c r="J14" s="62" t="n">
        <f aca="false">I14+I15+I16+I17</f>
        <v>4</v>
      </c>
    </row>
    <row r="15" customFormat="false" ht="15.8" hidden="false" customHeight="false" outlineLevel="0" collapsed="false">
      <c r="A15" s="37"/>
      <c r="B15" s="29" t="s">
        <v>83</v>
      </c>
      <c r="C15" s="30" t="n">
        <v>2</v>
      </c>
      <c r="F15" s="24"/>
      <c r="G15" s="40" t="n">
        <f aca="false">A7</f>
        <v>4</v>
      </c>
      <c r="H15" s="40" t="n">
        <f aca="false">C7</f>
        <v>2</v>
      </c>
      <c r="I15" s="25" t="n">
        <f aca="false">IF(H15=2,1,IF(H15=1,0.5,0))</f>
        <v>1</v>
      </c>
      <c r="J15" s="62"/>
    </row>
    <row r="16" customFormat="false" ht="15.8" hidden="false" customHeight="false" outlineLevel="0" collapsed="false">
      <c r="A16" s="21" t="n">
        <v>9</v>
      </c>
      <c r="B16" s="22" t="s">
        <v>79</v>
      </c>
      <c r="C16" s="23" t="n">
        <v>2</v>
      </c>
      <c r="F16" s="24"/>
      <c r="G16" s="40" t="n">
        <f aca="false">A9</f>
        <v>5</v>
      </c>
      <c r="H16" s="40" t="n">
        <f aca="false">C9</f>
        <v>2</v>
      </c>
      <c r="I16" s="25" t="n">
        <f aca="false">IF(H16=2,1,IF(H16=1,0.5,0))</f>
        <v>1</v>
      </c>
      <c r="J16" s="62"/>
    </row>
    <row r="17" customFormat="false" ht="15.8" hidden="false" customHeight="false" outlineLevel="0" collapsed="false">
      <c r="A17" s="41"/>
      <c r="B17" s="42"/>
      <c r="C17" s="43"/>
      <c r="F17" s="24"/>
      <c r="G17" s="40" t="n">
        <f aca="false">A10</f>
        <v>6</v>
      </c>
      <c r="H17" s="40" t="n">
        <f aca="false">C10</f>
        <v>2</v>
      </c>
      <c r="I17" s="25" t="n">
        <f aca="false">IF(H17=2,1,IF(H17=1,0.5,0))</f>
        <v>1</v>
      </c>
      <c r="J17" s="62"/>
    </row>
    <row r="18" customFormat="false" ht="15.8" hidden="false" customHeight="true" outlineLevel="0" collapsed="false">
      <c r="A18" s="44"/>
      <c r="B18" s="44"/>
      <c r="C18" s="43"/>
      <c r="F18" s="24" t="s">
        <v>87</v>
      </c>
      <c r="G18" s="35" t="n">
        <f aca="false">A7</f>
        <v>4</v>
      </c>
      <c r="H18" s="35" t="n">
        <f aca="false">C8</f>
        <v>2</v>
      </c>
      <c r="I18" s="25" t="n">
        <f aca="false">IF(H18=2,1,IF(H18=1,0.5,0))</f>
        <v>1</v>
      </c>
      <c r="J18" s="64" t="n">
        <f aca="false">(I18+I19)*1.5/2</f>
        <v>1.5</v>
      </c>
    </row>
    <row r="19" customFormat="false" ht="15.8" hidden="false" customHeight="false" outlineLevel="0" collapsed="false">
      <c r="A19" s="44"/>
      <c r="B19" s="44"/>
      <c r="C19" s="43"/>
      <c r="F19" s="24"/>
      <c r="G19" s="40" t="n">
        <f aca="false">A12</f>
        <v>7</v>
      </c>
      <c r="H19" s="40" t="n">
        <f aca="false">C12</f>
        <v>2</v>
      </c>
      <c r="I19" s="25" t="n">
        <f aca="false">IF(H19=2,1,IF(H19=1,0.5,0))</f>
        <v>1</v>
      </c>
      <c r="J19" s="64"/>
    </row>
    <row r="20" customFormat="false" ht="15.8" hidden="false" customHeight="true" outlineLevel="0" collapsed="false">
      <c r="A20" s="44"/>
      <c r="B20" s="44"/>
      <c r="C20" s="43"/>
      <c r="F20" s="24" t="s">
        <v>88</v>
      </c>
      <c r="G20" s="35" t="n">
        <f aca="false">A5</f>
        <v>3</v>
      </c>
      <c r="H20" s="35" t="n">
        <f aca="false">C6</f>
        <v>2</v>
      </c>
      <c r="I20" s="25" t="n">
        <f aca="false">IF(H20=2,1,IF(H20=1,0.5,0))</f>
        <v>1</v>
      </c>
      <c r="J20" s="64" t="n">
        <f aca="false">(I20+I21+I22+I23)*1.5/4</f>
        <v>1.5</v>
      </c>
    </row>
    <row r="21" customFormat="false" ht="15.8" hidden="false" customHeight="false" outlineLevel="0" collapsed="false">
      <c r="A21" s="65" t="s">
        <v>92</v>
      </c>
      <c r="B21" s="65"/>
      <c r="C21" s="43"/>
      <c r="F21" s="24"/>
      <c r="G21" s="40" t="n">
        <f aca="false">A10</f>
        <v>6</v>
      </c>
      <c r="H21" s="40" t="n">
        <f aca="false">C11</f>
        <v>2</v>
      </c>
      <c r="I21" s="25" t="n">
        <f aca="false">IF(H21=2,1,IF(H21=1,0.5,0))</f>
        <v>1</v>
      </c>
      <c r="J21" s="64"/>
    </row>
    <row r="22" customFormat="false" ht="15.8" hidden="false" customHeight="false" outlineLevel="0" collapsed="false">
      <c r="A22" s="44"/>
      <c r="B22" s="44"/>
      <c r="C22" s="43"/>
      <c r="F22" s="24"/>
      <c r="G22" s="40" t="n">
        <f aca="false">A12</f>
        <v>7</v>
      </c>
      <c r="H22" s="40" t="n">
        <f aca="false">C13</f>
        <v>2</v>
      </c>
      <c r="I22" s="25" t="n">
        <f aca="false">IF(H22=2,1,IF(H22=1,0.5,0))</f>
        <v>1</v>
      </c>
      <c r="J22" s="64"/>
    </row>
    <row r="23" customFormat="false" ht="15.8" hidden="false" customHeight="false" outlineLevel="0" collapsed="false">
      <c r="A23" s="44"/>
      <c r="B23" s="44"/>
      <c r="C23" s="43"/>
      <c r="F23" s="24"/>
      <c r="G23" s="38" t="n">
        <f aca="false">A14</f>
        <v>8</v>
      </c>
      <c r="H23" s="38" t="n">
        <f aca="false">C15</f>
        <v>2</v>
      </c>
      <c r="I23" s="25" t="n">
        <f aca="false">IF(H23=2,1,IF(H23=1,0.5,0))</f>
        <v>1</v>
      </c>
      <c r="J23" s="64"/>
    </row>
    <row r="24" customFormat="false" ht="19.35" hidden="false" customHeight="false" outlineLevel="0" collapsed="false">
      <c r="A24" s="44"/>
      <c r="B24" s="44"/>
      <c r="C24" s="43"/>
      <c r="H24" s="47" t="s">
        <v>89</v>
      </c>
      <c r="I24" s="48" t="n">
        <f aca="false">J24</f>
        <v>10</v>
      </c>
      <c r="J24" s="66" t="n">
        <f aca="false">J4+J9+J14+J18+J20</f>
        <v>10</v>
      </c>
    </row>
  </sheetData>
  <mergeCells count="36">
    <mergeCell ref="A1:B1"/>
    <mergeCell ref="C1:D1"/>
    <mergeCell ref="E1:F1"/>
    <mergeCell ref="F2:F3"/>
    <mergeCell ref="G2:G3"/>
    <mergeCell ref="H2:H3"/>
    <mergeCell ref="I2:I3"/>
    <mergeCell ref="J2:J3"/>
    <mergeCell ref="F4:F8"/>
    <mergeCell ref="G4:G6"/>
    <mergeCell ref="H4:H6"/>
    <mergeCell ref="I4:I6"/>
    <mergeCell ref="J4:J8"/>
    <mergeCell ref="A5:A6"/>
    <mergeCell ref="A7:A8"/>
    <mergeCell ref="G7:G8"/>
    <mergeCell ref="H7:H8"/>
    <mergeCell ref="I7:I8"/>
    <mergeCell ref="F9:F13"/>
    <mergeCell ref="G9:G10"/>
    <mergeCell ref="H9:H10"/>
    <mergeCell ref="I9:I10"/>
    <mergeCell ref="J9:J13"/>
    <mergeCell ref="A10:A11"/>
    <mergeCell ref="G11:G13"/>
    <mergeCell ref="H11:H13"/>
    <mergeCell ref="I11:I13"/>
    <mergeCell ref="A12:A13"/>
    <mergeCell ref="A14:A15"/>
    <mergeCell ref="F14:F17"/>
    <mergeCell ref="J14:J17"/>
    <mergeCell ref="F18:F19"/>
    <mergeCell ref="J18:J19"/>
    <mergeCell ref="F20:F23"/>
    <mergeCell ref="J20:J23"/>
    <mergeCell ref="A21:B21"/>
  </mergeCells>
  <dataValidations count="1">
    <dataValidation allowBlank="true" operator="equal" showDropDown="false" showErrorMessage="true" showInputMessage="false" sqref="C3:C16" type="list">
      <formula1>"0,1,2"</formula1>
      <formula2>0</formula2>
    </dataValidation>
  </dataValidations>
  <hyperlinks>
    <hyperlink ref="A21" location="abs_ retard" display="#abs_ retard"/>
  </hyperlink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36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2" width="13.69"/>
    <col collapsed="false" customWidth="true" hidden="false" outlineLevel="0" max="2" min="2" style="2" width="20.22"/>
    <col collapsed="false" customWidth="true" hidden="false" outlineLevel="0" max="3" min="3" style="14" width="21.08"/>
    <col collapsed="false" customWidth="true" hidden="false" outlineLevel="0" max="5" min="4" style="0" width="10.58"/>
    <col collapsed="false" customWidth="true" hidden="false" outlineLevel="0" max="6" min="6" style="15" width="17.86"/>
    <col collapsed="false" customWidth="true" hidden="false" outlineLevel="0" max="7" min="7" style="15" width="13.69"/>
    <col collapsed="false" customWidth="true" hidden="false" outlineLevel="0" max="8" min="8" style="15" width="14.87"/>
    <col collapsed="false" customWidth="true" hidden="false" outlineLevel="0" max="9" min="9" style="2" width="10.91"/>
    <col collapsed="false" customWidth="true" hidden="false" outlineLevel="0" max="10" min="10" style="2" width="15.19"/>
    <col collapsed="false" customWidth="true" hidden="false" outlineLevel="0" max="1025" min="11" style="0" width="10.58"/>
  </cols>
  <sheetData>
    <row r="1" customFormat="false" ht="68.25" hidden="false" customHeight="true" outlineLevel="0" collapsed="false">
      <c r="A1" s="16" t="s">
        <v>73</v>
      </c>
      <c r="B1" s="16" t="s">
        <v>74</v>
      </c>
      <c r="C1" s="17" t="s">
        <v>75</v>
      </c>
      <c r="F1" s="18" t="s">
        <v>74</v>
      </c>
      <c r="G1" s="18" t="s">
        <v>73</v>
      </c>
      <c r="H1" s="18" t="s">
        <v>76</v>
      </c>
      <c r="I1" s="19" t="s">
        <v>77</v>
      </c>
      <c r="J1" s="20" t="s">
        <v>78</v>
      </c>
    </row>
    <row r="2" customFormat="false" ht="21" hidden="false" customHeight="true" outlineLevel="0" collapsed="false">
      <c r="A2" s="21" t="n">
        <v>1</v>
      </c>
      <c r="B2" s="22" t="s">
        <v>79</v>
      </c>
      <c r="C2" s="23" t="n">
        <v>2</v>
      </c>
      <c r="F2" s="18"/>
      <c r="G2" s="18"/>
      <c r="H2" s="18"/>
      <c r="I2" s="19"/>
      <c r="J2" s="20"/>
    </row>
    <row r="3" customFormat="false" ht="21" hidden="false" customHeight="true" outlineLevel="0" collapsed="false">
      <c r="A3" s="21" t="n">
        <v>2</v>
      </c>
      <c r="B3" s="22" t="s">
        <v>80</v>
      </c>
      <c r="C3" s="23" t="n">
        <v>2</v>
      </c>
      <c r="F3" s="24" t="s">
        <v>81</v>
      </c>
      <c r="G3" s="24" t="n">
        <f aca="false">A2</f>
        <v>1</v>
      </c>
      <c r="H3" s="24" t="n">
        <f aca="false">C2</f>
        <v>2</v>
      </c>
      <c r="I3" s="25" t="n">
        <v>1</v>
      </c>
      <c r="J3" s="26" t="n">
        <f aca="false">(I3+I6)*1.5/2</f>
        <v>1.5</v>
      </c>
    </row>
    <row r="4" customFormat="false" ht="21" hidden="false" customHeight="true" outlineLevel="0" collapsed="false">
      <c r="A4" s="21" t="n">
        <v>3</v>
      </c>
      <c r="B4" s="27" t="s">
        <v>82</v>
      </c>
      <c r="C4" s="28" t="n">
        <v>2</v>
      </c>
      <c r="F4" s="24"/>
      <c r="G4" s="24"/>
      <c r="H4" s="24"/>
      <c r="I4" s="25"/>
      <c r="J4" s="26"/>
    </row>
    <row r="5" customFormat="false" ht="21" hidden="false" customHeight="true" outlineLevel="0" collapsed="false">
      <c r="A5" s="21"/>
      <c r="B5" s="29" t="s">
        <v>83</v>
      </c>
      <c r="C5" s="30" t="n">
        <v>2</v>
      </c>
      <c r="F5" s="24"/>
      <c r="G5" s="24"/>
      <c r="H5" s="24"/>
      <c r="I5" s="25"/>
      <c r="J5" s="26"/>
    </row>
    <row r="6" customFormat="false" ht="21" hidden="false" customHeight="true" outlineLevel="0" collapsed="false">
      <c r="A6" s="21" t="n">
        <v>4</v>
      </c>
      <c r="B6" s="27" t="s">
        <v>80</v>
      </c>
      <c r="C6" s="28" t="n">
        <v>2</v>
      </c>
      <c r="F6" s="24"/>
      <c r="G6" s="31" t="n">
        <v>9</v>
      </c>
      <c r="H6" s="31" t="n">
        <f aca="false">C15</f>
        <v>2</v>
      </c>
      <c r="I6" s="25" t="n">
        <v>1</v>
      </c>
      <c r="J6" s="26"/>
    </row>
    <row r="7" customFormat="false" ht="21" hidden="false" customHeight="true" outlineLevel="0" collapsed="false">
      <c r="A7" s="21"/>
      <c r="B7" s="29" t="s">
        <v>84</v>
      </c>
      <c r="C7" s="30" t="n">
        <v>2</v>
      </c>
      <c r="F7" s="24"/>
      <c r="G7" s="31"/>
      <c r="H7" s="31"/>
      <c r="I7" s="25"/>
      <c r="J7" s="26"/>
    </row>
    <row r="8" customFormat="false" ht="21" hidden="false" customHeight="true" outlineLevel="0" collapsed="false">
      <c r="A8" s="32" t="n">
        <v>5</v>
      </c>
      <c r="B8" s="33" t="s">
        <v>80</v>
      </c>
      <c r="C8" s="34" t="n">
        <v>2</v>
      </c>
      <c r="F8" s="24" t="s">
        <v>85</v>
      </c>
      <c r="G8" s="35" t="n">
        <f aca="false">A4</f>
        <v>3</v>
      </c>
      <c r="H8" s="35" t="n">
        <f aca="false">C4</f>
        <v>2</v>
      </c>
      <c r="I8" s="25" t="n">
        <v>1</v>
      </c>
      <c r="J8" s="36" t="n">
        <f aca="false">(I8+I10)*1.5/2</f>
        <v>1.5</v>
      </c>
    </row>
    <row r="9" customFormat="false" ht="21" hidden="false" customHeight="true" outlineLevel="0" collapsed="false">
      <c r="A9" s="37" t="n">
        <v>6</v>
      </c>
      <c r="B9" s="27" t="s">
        <v>80</v>
      </c>
      <c r="C9" s="28" t="n">
        <v>2</v>
      </c>
      <c r="F9" s="24"/>
      <c r="G9" s="35"/>
      <c r="H9" s="35"/>
      <c r="I9" s="25"/>
      <c r="J9" s="36"/>
    </row>
    <row r="10" customFormat="false" ht="21" hidden="false" customHeight="true" outlineLevel="0" collapsed="false">
      <c r="A10" s="37"/>
      <c r="B10" s="29" t="s">
        <v>83</v>
      </c>
      <c r="C10" s="30" t="n">
        <v>2</v>
      </c>
      <c r="F10" s="24"/>
      <c r="G10" s="38" t="n">
        <f aca="false">A13</f>
        <v>8</v>
      </c>
      <c r="H10" s="38" t="n">
        <f aca="false">C13</f>
        <v>2</v>
      </c>
      <c r="I10" s="25" t="n">
        <v>1</v>
      </c>
      <c r="J10" s="36"/>
    </row>
    <row r="11" customFormat="false" ht="21" hidden="false" customHeight="true" outlineLevel="0" collapsed="false">
      <c r="A11" s="37" t="n">
        <v>7</v>
      </c>
      <c r="B11" s="27" t="s">
        <v>84</v>
      </c>
      <c r="C11" s="28" t="n">
        <v>2</v>
      </c>
      <c r="F11" s="24"/>
      <c r="G11" s="38"/>
      <c r="H11" s="38"/>
      <c r="I11" s="25"/>
      <c r="J11" s="36"/>
    </row>
    <row r="12" customFormat="false" ht="21" hidden="false" customHeight="true" outlineLevel="0" collapsed="false">
      <c r="A12" s="37"/>
      <c r="B12" s="29" t="s">
        <v>83</v>
      </c>
      <c r="C12" s="30" t="n">
        <v>2</v>
      </c>
      <c r="F12" s="24"/>
      <c r="G12" s="38"/>
      <c r="H12" s="38"/>
      <c r="I12" s="25"/>
      <c r="J12" s="36"/>
    </row>
    <row r="13" customFormat="false" ht="21" hidden="false" customHeight="true" outlineLevel="0" collapsed="false">
      <c r="A13" s="37" t="n">
        <v>8</v>
      </c>
      <c r="B13" s="27" t="s">
        <v>82</v>
      </c>
      <c r="C13" s="28" t="n">
        <v>2</v>
      </c>
      <c r="F13" s="24" t="s">
        <v>86</v>
      </c>
      <c r="G13" s="35" t="n">
        <f aca="false">A3</f>
        <v>2</v>
      </c>
      <c r="H13" s="35" t="n">
        <f aca="false">C3</f>
        <v>2</v>
      </c>
      <c r="I13" s="39" t="n">
        <v>1</v>
      </c>
      <c r="J13" s="36" t="n">
        <f aca="false">I13+I14+I15+I16</f>
        <v>4</v>
      </c>
    </row>
    <row r="14" customFormat="false" ht="21" hidden="false" customHeight="true" outlineLevel="0" collapsed="false">
      <c r="A14" s="37"/>
      <c r="B14" s="29" t="s">
        <v>83</v>
      </c>
      <c r="C14" s="30" t="n">
        <v>2</v>
      </c>
      <c r="F14" s="24"/>
      <c r="G14" s="40" t="n">
        <f aca="false">A6</f>
        <v>4</v>
      </c>
      <c r="H14" s="40" t="n">
        <f aca="false">C6</f>
        <v>2</v>
      </c>
      <c r="I14" s="39" t="n">
        <v>1</v>
      </c>
      <c r="J14" s="36"/>
    </row>
    <row r="15" customFormat="false" ht="21" hidden="false" customHeight="true" outlineLevel="0" collapsed="false">
      <c r="A15" s="21" t="n">
        <v>9</v>
      </c>
      <c r="B15" s="22" t="s">
        <v>79</v>
      </c>
      <c r="C15" s="23" t="n">
        <v>2</v>
      </c>
      <c r="F15" s="24"/>
      <c r="G15" s="40" t="n">
        <f aca="false">A8</f>
        <v>5</v>
      </c>
      <c r="H15" s="40" t="n">
        <f aca="false">C8</f>
        <v>2</v>
      </c>
      <c r="I15" s="39" t="n">
        <v>1</v>
      </c>
      <c r="J15" s="36"/>
    </row>
    <row r="16" customFormat="false" ht="21" hidden="false" customHeight="true" outlineLevel="0" collapsed="false">
      <c r="A16" s="41"/>
      <c r="B16" s="42"/>
      <c r="C16" s="43"/>
      <c r="F16" s="24"/>
      <c r="G16" s="40" t="n">
        <f aca="false">A9</f>
        <v>6</v>
      </c>
      <c r="H16" s="40" t="n">
        <f aca="false">C9</f>
        <v>2</v>
      </c>
      <c r="I16" s="39" t="n">
        <v>1</v>
      </c>
      <c r="J16" s="36"/>
    </row>
    <row r="17" customFormat="false" ht="21" hidden="false" customHeight="true" outlineLevel="0" collapsed="false">
      <c r="A17" s="44"/>
      <c r="B17" s="44"/>
      <c r="C17" s="43"/>
      <c r="F17" s="24" t="s">
        <v>87</v>
      </c>
      <c r="G17" s="35" t="n">
        <f aca="false">A6</f>
        <v>4</v>
      </c>
      <c r="H17" s="35" t="n">
        <f aca="false">C7</f>
        <v>2</v>
      </c>
      <c r="I17" s="45" t="n">
        <v>1</v>
      </c>
      <c r="J17" s="46" t="n">
        <f aca="false">(I17+I18)*1.5/2</f>
        <v>1.5</v>
      </c>
    </row>
    <row r="18" customFormat="false" ht="21" hidden="false" customHeight="true" outlineLevel="0" collapsed="false">
      <c r="A18" s="44"/>
      <c r="B18" s="44"/>
      <c r="C18" s="43"/>
      <c r="F18" s="24"/>
      <c r="G18" s="40" t="n">
        <f aca="false">A11</f>
        <v>7</v>
      </c>
      <c r="H18" s="40" t="n">
        <f aca="false">C11</f>
        <v>2</v>
      </c>
      <c r="I18" s="45" t="n">
        <v>1</v>
      </c>
      <c r="J18" s="46"/>
    </row>
    <row r="19" customFormat="false" ht="21" hidden="false" customHeight="true" outlineLevel="0" collapsed="false">
      <c r="A19" s="44"/>
      <c r="B19" s="44"/>
      <c r="C19" s="43"/>
      <c r="F19" s="24" t="s">
        <v>88</v>
      </c>
      <c r="G19" s="35" t="n">
        <f aca="false">A4</f>
        <v>3</v>
      </c>
      <c r="H19" s="35" t="n">
        <f aca="false">C5</f>
        <v>2</v>
      </c>
      <c r="I19" s="25" t="n">
        <v>1</v>
      </c>
      <c r="J19" s="46" t="n">
        <f aca="false">(I19+I20+I21+I22)*1.5/4</f>
        <v>1.5</v>
      </c>
    </row>
    <row r="20" customFormat="false" ht="21" hidden="false" customHeight="true" outlineLevel="0" collapsed="false">
      <c r="A20" s="44"/>
      <c r="B20" s="44"/>
      <c r="C20" s="43"/>
      <c r="F20" s="24"/>
      <c r="G20" s="40" t="n">
        <f aca="false">A9</f>
        <v>6</v>
      </c>
      <c r="H20" s="40" t="n">
        <f aca="false">C10</f>
        <v>2</v>
      </c>
      <c r="I20" s="25" t="n">
        <v>1</v>
      </c>
      <c r="J20" s="46"/>
    </row>
    <row r="21" customFormat="false" ht="21" hidden="false" customHeight="true" outlineLevel="0" collapsed="false">
      <c r="A21" s="44"/>
      <c r="B21" s="44"/>
      <c r="C21" s="43"/>
      <c r="F21" s="24"/>
      <c r="G21" s="40" t="n">
        <f aca="false">A11</f>
        <v>7</v>
      </c>
      <c r="H21" s="40" t="n">
        <f aca="false">C12</f>
        <v>2</v>
      </c>
      <c r="I21" s="25" t="n">
        <v>1</v>
      </c>
      <c r="J21" s="46"/>
    </row>
    <row r="22" customFormat="false" ht="21" hidden="false" customHeight="true" outlineLevel="0" collapsed="false">
      <c r="A22" s="44"/>
      <c r="B22" s="44"/>
      <c r="C22" s="43"/>
      <c r="F22" s="24"/>
      <c r="G22" s="38" t="n">
        <f aca="false">A13</f>
        <v>8</v>
      </c>
      <c r="H22" s="38" t="n">
        <f aca="false">C14</f>
        <v>2</v>
      </c>
      <c r="I22" s="25" t="n">
        <v>1</v>
      </c>
      <c r="J22" s="46"/>
    </row>
    <row r="23" customFormat="false" ht="21" hidden="false" customHeight="true" outlineLevel="0" collapsed="false">
      <c r="A23" s="44"/>
      <c r="B23" s="44"/>
      <c r="C23" s="43"/>
      <c r="F23" s="0"/>
      <c r="G23" s="0"/>
      <c r="H23" s="47" t="s">
        <v>89</v>
      </c>
      <c r="I23" s="48" t="n">
        <f aca="false">J23</f>
        <v>10</v>
      </c>
      <c r="J23" s="49" t="n">
        <f aca="false">J3+J8+J13+J17+J19</f>
        <v>10</v>
      </c>
    </row>
    <row r="24" customFormat="false" ht="21" hidden="false" customHeight="true" outlineLevel="0" collapsed="false">
      <c r="A24" s="44"/>
      <c r="B24" s="44"/>
      <c r="C24" s="43"/>
      <c r="F24" s="0"/>
      <c r="G24" s="0"/>
      <c r="H24" s="0"/>
      <c r="I24" s="14"/>
    </row>
    <row r="25" customFormat="false" ht="21" hidden="false" customHeight="true" outlineLevel="0" collapsed="false">
      <c r="A25" s="44"/>
      <c r="B25" s="44"/>
      <c r="C25" s="43"/>
      <c r="F25" s="50"/>
      <c r="G25" s="50"/>
      <c r="H25" s="50"/>
      <c r="I25" s="51"/>
    </row>
    <row r="26" customFormat="false" ht="21" hidden="false" customHeight="true" outlineLevel="0" collapsed="false">
      <c r="A26" s="44"/>
      <c r="B26" s="44"/>
      <c r="C26" s="43"/>
      <c r="F26" s="50"/>
      <c r="G26" s="50"/>
      <c r="H26" s="50"/>
      <c r="I26" s="52"/>
    </row>
    <row r="27" customFormat="false" ht="21" hidden="false" customHeight="true" outlineLevel="0" collapsed="false">
      <c r="A27" s="44"/>
      <c r="B27" s="44"/>
      <c r="C27" s="43"/>
      <c r="F27" s="0"/>
      <c r="G27" s="0"/>
      <c r="H27" s="0"/>
    </row>
    <row r="28" customFormat="false" ht="21" hidden="false" customHeight="true" outlineLevel="0" collapsed="false">
      <c r="A28" s="44"/>
      <c r="B28" s="44"/>
      <c r="C28" s="43"/>
      <c r="F28" s="0"/>
      <c r="G28" s="0"/>
      <c r="H28" s="0"/>
    </row>
    <row r="29" customFormat="false" ht="21" hidden="false" customHeight="true" outlineLevel="0" collapsed="false">
      <c r="A29" s="44"/>
      <c r="B29" s="44"/>
      <c r="C29" s="43"/>
      <c r="F29" s="0"/>
      <c r="G29" s="0"/>
      <c r="H29" s="0"/>
    </row>
    <row r="30" customFormat="false" ht="21" hidden="false" customHeight="true" outlineLevel="0" collapsed="false">
      <c r="A30" s="44"/>
      <c r="B30" s="44"/>
      <c r="C30" s="43"/>
      <c r="F30" s="53"/>
      <c r="G30" s="53"/>
      <c r="H30" s="53"/>
    </row>
    <row r="31" customFormat="false" ht="21" hidden="false" customHeight="true" outlineLevel="0" collapsed="false">
      <c r="A31" s="44"/>
      <c r="B31" s="44"/>
      <c r="C31" s="43"/>
    </row>
    <row r="32" customFormat="false" ht="21" hidden="false" customHeight="true" outlineLevel="0" collapsed="false">
      <c r="A32" s="44"/>
      <c r="B32" s="44"/>
      <c r="C32" s="43"/>
    </row>
    <row r="33" customFormat="false" ht="21" hidden="false" customHeight="true" outlineLevel="0" collapsed="false">
      <c r="A33" s="44"/>
      <c r="B33" s="44"/>
      <c r="C33" s="43"/>
    </row>
    <row r="34" customFormat="false" ht="21" hidden="false" customHeight="true" outlineLevel="0" collapsed="false">
      <c r="A34" s="44"/>
      <c r="B34" s="44"/>
      <c r="C34" s="43"/>
    </row>
    <row r="35" customFormat="false" ht="21" hidden="false" customHeight="true" outlineLevel="0" collapsed="false">
      <c r="A35" s="44"/>
      <c r="B35" s="44"/>
      <c r="C35" s="43"/>
    </row>
    <row r="36" customFormat="false" ht="15" hidden="false" customHeight="true" outlineLevel="0" collapsed="false">
      <c r="A36" s="44"/>
      <c r="B36" s="44"/>
      <c r="C36" s="43"/>
    </row>
  </sheetData>
  <mergeCells count="32">
    <mergeCell ref="F1:F2"/>
    <mergeCell ref="G1:G2"/>
    <mergeCell ref="H1:H2"/>
    <mergeCell ref="I1:I2"/>
    <mergeCell ref="J1:J2"/>
    <mergeCell ref="F3:F7"/>
    <mergeCell ref="G3:G5"/>
    <mergeCell ref="H3:H5"/>
    <mergeCell ref="I3:I5"/>
    <mergeCell ref="J3:J7"/>
    <mergeCell ref="A4:A5"/>
    <mergeCell ref="A6:A7"/>
    <mergeCell ref="G6:G7"/>
    <mergeCell ref="H6:H7"/>
    <mergeCell ref="I6:I7"/>
    <mergeCell ref="F8:F12"/>
    <mergeCell ref="G8:G9"/>
    <mergeCell ref="H8:H9"/>
    <mergeCell ref="I8:I9"/>
    <mergeCell ref="J8:J12"/>
    <mergeCell ref="A9:A10"/>
    <mergeCell ref="G10:G12"/>
    <mergeCell ref="H10:H12"/>
    <mergeCell ref="I10:I12"/>
    <mergeCell ref="A11:A12"/>
    <mergeCell ref="A13:A14"/>
    <mergeCell ref="F13:F16"/>
    <mergeCell ref="J13:J16"/>
    <mergeCell ref="F17:F18"/>
    <mergeCell ref="J17:J18"/>
    <mergeCell ref="F19:F22"/>
    <mergeCell ref="J19:J22"/>
  </mergeCells>
  <dataValidations count="1">
    <dataValidation allowBlank="true" operator="equal" showDropDown="false" showErrorMessage="true" showInputMessage="false" sqref="C2:C15" type="list">
      <formula1>"0,1,2"</formula1>
      <formula2>0</formula2>
    </dataValidation>
  </dataValidation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6.94"/>
    <col collapsed="false" customWidth="true" hidden="false" outlineLevel="0" max="3" min="3" style="0" width="14.31"/>
    <col collapsed="false" customWidth="false" hidden="false" outlineLevel="0" max="5" min="4" style="0" width="11.52"/>
    <col collapsed="false" customWidth="true" hidden="false" outlineLevel="0" max="6" min="6" style="0" width="18.89"/>
    <col collapsed="false" customWidth="false" hidden="false" outlineLevel="0" max="9" min="7" style="0" width="11.52"/>
    <col collapsed="false" customWidth="true" hidden="false" outlineLevel="0" max="10" min="10" style="0" width="17.36"/>
    <col collapsed="false" customWidth="false" hidden="false" outlineLevel="0" max="1025" min="11" style="0" width="11.52"/>
  </cols>
  <sheetData>
    <row r="1" customFormat="false" ht="19.35" hidden="false" customHeight="false" outlineLevel="0" collapsed="false">
      <c r="A1" s="54" t="s">
        <v>90</v>
      </c>
      <c r="B1" s="54"/>
      <c r="C1" s="55" t="str">
        <f aca="false">LOOKUP(1,num,prenom)</f>
        <v>BAUSSANT </v>
      </c>
      <c r="D1" s="55"/>
      <c r="E1" s="56" t="s">
        <v>91</v>
      </c>
      <c r="F1" s="56"/>
      <c r="G1" s="57" t="str">
        <f aca="false">LOOKUP(1,num,Noms)</f>
        <v>Gwendoline</v>
      </c>
      <c r="H1" s="57"/>
      <c r="I1" s="58"/>
      <c r="J1" s="59"/>
    </row>
    <row r="2" customFormat="false" ht="59.25" hidden="false" customHeight="false" outlineLevel="0" collapsed="false">
      <c r="A2" s="16" t="str">
        <f aca="false">grille_officiel!A1</f>
        <v>Question</v>
      </c>
      <c r="B2" s="16" t="str">
        <f aca="false">grille_officiel!B1</f>
        <v>Compétences</v>
      </c>
      <c r="C2" s="17" t="str">
        <f aca="false">grille_officiel!C1</f>
        <v>Appréciation du niveau d'acquisition Choisir 0, 1 ou 2</v>
      </c>
      <c r="F2" s="18" t="str">
        <f aca="false">grille_officiel!F1</f>
        <v>Compétences</v>
      </c>
      <c r="G2" s="18" t="str">
        <f aca="false">grille_officiel!G1</f>
        <v>Question</v>
      </c>
      <c r="H2" s="18" t="str">
        <f aca="false">grille_officiel!H1</f>
        <v>Codage</v>
      </c>
      <c r="I2" s="19" t="str">
        <f aca="false">grille_officiel!I1</f>
        <v>Points</v>
      </c>
      <c r="J2" s="20" t="str">
        <f aca="false">grille_officiel!J1</f>
        <v>Poids de la compétence</v>
      </c>
    </row>
    <row r="3" customFormat="false" ht="15.8" hidden="false" customHeight="false" outlineLevel="0" collapsed="false">
      <c r="A3" s="21" t="n">
        <f aca="false">grille_officiel!A2</f>
        <v>1</v>
      </c>
      <c r="B3" s="60" t="str">
        <f aca="false">grille_officiel!B2</f>
        <v>APP</v>
      </c>
      <c r="C3" s="23" t="n">
        <v>2</v>
      </c>
      <c r="F3" s="18"/>
      <c r="G3" s="18"/>
      <c r="H3" s="18"/>
      <c r="I3" s="19"/>
      <c r="J3" s="20"/>
    </row>
    <row r="4" customFormat="false" ht="15.8" hidden="false" customHeight="false" outlineLevel="0" collapsed="false">
      <c r="A4" s="21" t="n">
        <f aca="false">grille_officiel!A3</f>
        <v>2</v>
      </c>
      <c r="B4" s="60" t="str">
        <f aca="false">grille_officiel!B3</f>
        <v>REA</v>
      </c>
      <c r="C4" s="23" t="n">
        <v>2</v>
      </c>
      <c r="F4" s="24" t="str">
        <f aca="false">grille_officiel!F3</f>
        <v>S'approprier        APP</v>
      </c>
      <c r="G4" s="24" t="n">
        <f aca="false">grille_officiel!G3</f>
        <v>1</v>
      </c>
      <c r="H4" s="24" t="n">
        <f aca="false">C3</f>
        <v>2</v>
      </c>
      <c r="I4" s="25" t="n">
        <f aca="false">IF(H4=2,1,IF(H4=1,0.5,0))</f>
        <v>1</v>
      </c>
      <c r="J4" s="61" t="n">
        <f aca="false">(I4+I7)*1.5/2</f>
        <v>1.5</v>
      </c>
    </row>
    <row r="5" customFormat="false" ht="15.8" hidden="false" customHeight="false" outlineLevel="0" collapsed="false">
      <c r="A5" s="21" t="n">
        <f aca="false">grille_officiel!A4</f>
        <v>3</v>
      </c>
      <c r="B5" s="60" t="str">
        <f aca="false">grille_officiel!B4</f>
        <v>RAI</v>
      </c>
      <c r="C5" s="28" t="n">
        <v>2</v>
      </c>
      <c r="F5" s="24"/>
      <c r="G5" s="24"/>
      <c r="H5" s="24"/>
      <c r="I5" s="25" t="n">
        <f aca="false">IF(H5=2,1,IF(H5=1,0.5,0))</f>
        <v>0</v>
      </c>
      <c r="J5" s="61"/>
    </row>
    <row r="6" customFormat="false" ht="15.8" hidden="false" customHeight="false" outlineLevel="0" collapsed="false">
      <c r="A6" s="21"/>
      <c r="B6" s="60" t="str">
        <f aca="false">grille_officiel!B5</f>
        <v>COM</v>
      </c>
      <c r="C6" s="30" t="n">
        <v>2</v>
      </c>
      <c r="F6" s="24"/>
      <c r="G6" s="24"/>
      <c r="H6" s="24"/>
      <c r="I6" s="25" t="n">
        <f aca="false">IF(H6=2,1,IF(H6=1,0.5,0))</f>
        <v>0</v>
      </c>
      <c r="J6" s="61"/>
    </row>
    <row r="7" customFormat="false" ht="15.8" hidden="false" customHeight="false" outlineLevel="0" collapsed="false">
      <c r="A7" s="21" t="n">
        <f aca="false">grille_officiel!A6</f>
        <v>4</v>
      </c>
      <c r="B7" s="60" t="str">
        <f aca="false">grille_officiel!B6</f>
        <v>REA</v>
      </c>
      <c r="C7" s="28" t="n">
        <v>2</v>
      </c>
      <c r="F7" s="24"/>
      <c r="G7" s="31" t="n">
        <f aca="false">grille_officiel!G6</f>
        <v>9</v>
      </c>
      <c r="H7" s="31" t="n">
        <f aca="false">C16</f>
        <v>2</v>
      </c>
      <c r="I7" s="25" t="n">
        <f aca="false">IF(H7=2,1,IF(H7=1,0.5,0))</f>
        <v>1</v>
      </c>
      <c r="J7" s="61"/>
    </row>
    <row r="8" customFormat="false" ht="15.8" hidden="false" customHeight="false" outlineLevel="0" collapsed="false">
      <c r="A8" s="21"/>
      <c r="B8" s="60" t="str">
        <f aca="false">grille_officiel!B7</f>
        <v>VAL</v>
      </c>
      <c r="C8" s="30" t="n">
        <v>2</v>
      </c>
      <c r="F8" s="24"/>
      <c r="G8" s="31"/>
      <c r="H8" s="31"/>
      <c r="I8" s="25" t="n">
        <f aca="false">IF(H8=2,1,IF(H8=1,0.5,0))</f>
        <v>0</v>
      </c>
      <c r="J8" s="61"/>
    </row>
    <row r="9" customFormat="false" ht="15.8" hidden="false" customHeight="false" outlineLevel="0" collapsed="false">
      <c r="A9" s="32" t="n">
        <f aca="false">grille_officiel!A8</f>
        <v>5</v>
      </c>
      <c r="B9" s="60" t="str">
        <f aca="false">grille_officiel!B8</f>
        <v>REA</v>
      </c>
      <c r="C9" s="34" t="n">
        <v>2</v>
      </c>
      <c r="F9" s="24" t="str">
        <f aca="false">grille_officiel!F8</f>
        <v>Analyser, Raisonner ANA</v>
      </c>
      <c r="G9" s="35" t="n">
        <f aca="false">grille_officiel!G8</f>
        <v>3</v>
      </c>
      <c r="H9" s="35" t="n">
        <f aca="false">C5</f>
        <v>2</v>
      </c>
      <c r="I9" s="25" t="n">
        <f aca="false">IF(H9=2,1,IF(H9=1,0.5,0))</f>
        <v>1</v>
      </c>
      <c r="J9" s="62" t="n">
        <f aca="false">(I9+I11)*1.5/2</f>
        <v>1.5</v>
      </c>
    </row>
    <row r="10" customFormat="false" ht="15.8" hidden="false" customHeight="false" outlineLevel="0" collapsed="false">
      <c r="A10" s="37" t="n">
        <f aca="false">grille_officiel!A9</f>
        <v>6</v>
      </c>
      <c r="B10" s="60" t="str">
        <f aca="false">grille_officiel!B9</f>
        <v>REA</v>
      </c>
      <c r="C10" s="28" t="n">
        <v>2</v>
      </c>
      <c r="F10" s="24"/>
      <c r="G10" s="35"/>
      <c r="H10" s="35"/>
      <c r="I10" s="25" t="n">
        <f aca="false">IF(H10=2,1,IF(H10=1,0.5,0))</f>
        <v>0</v>
      </c>
      <c r="J10" s="62"/>
    </row>
    <row r="11" customFormat="false" ht="15.8" hidden="false" customHeight="false" outlineLevel="0" collapsed="false">
      <c r="A11" s="37"/>
      <c r="B11" s="60" t="str">
        <f aca="false">grille_officiel!B10</f>
        <v>COM</v>
      </c>
      <c r="C11" s="30" t="n">
        <v>2</v>
      </c>
      <c r="F11" s="24"/>
      <c r="G11" s="38" t="n">
        <f aca="false">grille_officiel!G10</f>
        <v>8</v>
      </c>
      <c r="H11" s="38" t="n">
        <f aca="false">C14</f>
        <v>2</v>
      </c>
      <c r="I11" s="25" t="n">
        <f aca="false">IF(H11=2,1,IF(H11=1,0.5,0))</f>
        <v>1</v>
      </c>
      <c r="J11" s="62"/>
    </row>
    <row r="12" customFormat="false" ht="15.8" hidden="false" customHeight="false" outlineLevel="0" collapsed="false">
      <c r="A12" s="37" t="n">
        <f aca="false">grille_officiel!A11</f>
        <v>7</v>
      </c>
      <c r="B12" s="60" t="str">
        <f aca="false">grille_officiel!B11</f>
        <v>VAL</v>
      </c>
      <c r="C12" s="28" t="n">
        <v>2</v>
      </c>
      <c r="F12" s="24"/>
      <c r="G12" s="38"/>
      <c r="H12" s="38"/>
      <c r="I12" s="25" t="n">
        <f aca="false">IF(H12=2,1,IF(H12=1,0.5,0))</f>
        <v>0</v>
      </c>
      <c r="J12" s="62"/>
    </row>
    <row r="13" customFormat="false" ht="15.8" hidden="false" customHeight="false" outlineLevel="0" collapsed="false">
      <c r="A13" s="37"/>
      <c r="B13" s="60" t="str">
        <f aca="false">grille_officiel!B12</f>
        <v>COM</v>
      </c>
      <c r="C13" s="30" t="n">
        <v>2</v>
      </c>
      <c r="F13" s="24"/>
      <c r="G13" s="38"/>
      <c r="H13" s="38"/>
      <c r="I13" s="25" t="n">
        <f aca="false">IF(H13=2,1,IF(H13=1,0.5,0))</f>
        <v>0</v>
      </c>
      <c r="J13" s="62"/>
    </row>
    <row r="14" customFormat="false" ht="15.8" hidden="false" customHeight="false" outlineLevel="0" collapsed="false">
      <c r="A14" s="37" t="n">
        <f aca="false">grille_officiel!A13</f>
        <v>8</v>
      </c>
      <c r="B14" s="60" t="str">
        <f aca="false">grille_officiel!B13</f>
        <v>RAI</v>
      </c>
      <c r="C14" s="28" t="n">
        <v>2</v>
      </c>
      <c r="F14" s="24" t="str">
        <f aca="false">grille_officiel!F13</f>
        <v>Réaliser             REA</v>
      </c>
      <c r="G14" s="63" t="n">
        <f aca="false">grille_officiel!G13</f>
        <v>2</v>
      </c>
      <c r="H14" s="35" t="n">
        <f aca="false">C4</f>
        <v>2</v>
      </c>
      <c r="I14" s="25" t="n">
        <f aca="false">IF(H14=2,1,IF(H14=1,0.5,0))</f>
        <v>1</v>
      </c>
      <c r="J14" s="62" t="n">
        <f aca="false">I14+I15+I16+I17</f>
        <v>4</v>
      </c>
    </row>
    <row r="15" customFormat="false" ht="15.8" hidden="false" customHeight="false" outlineLevel="0" collapsed="false">
      <c r="A15" s="37"/>
      <c r="B15" s="60" t="str">
        <f aca="false">grille_officiel!B14</f>
        <v>COM</v>
      </c>
      <c r="C15" s="30" t="n">
        <v>2</v>
      </c>
      <c r="F15" s="24"/>
      <c r="G15" s="63" t="n">
        <f aca="false">grille_officiel!G14</f>
        <v>4</v>
      </c>
      <c r="H15" s="40" t="n">
        <f aca="false">C7</f>
        <v>2</v>
      </c>
      <c r="I15" s="25" t="n">
        <f aca="false">IF(H15=2,1,IF(H15=1,0.5,0))</f>
        <v>1</v>
      </c>
      <c r="J15" s="62"/>
    </row>
    <row r="16" customFormat="false" ht="15.8" hidden="false" customHeight="false" outlineLevel="0" collapsed="false">
      <c r="A16" s="21" t="n">
        <f aca="false">grille_officiel!A15</f>
        <v>9</v>
      </c>
      <c r="B16" s="60" t="str">
        <f aca="false">grille_officiel!B15</f>
        <v>APP</v>
      </c>
      <c r="C16" s="23" t="n">
        <v>2</v>
      </c>
      <c r="F16" s="24"/>
      <c r="G16" s="63" t="n">
        <f aca="false">grille_officiel!G15</f>
        <v>5</v>
      </c>
      <c r="H16" s="40" t="n">
        <f aca="false">C9</f>
        <v>2</v>
      </c>
      <c r="I16" s="25" t="n">
        <f aca="false">IF(H16=2,1,IF(H16=1,0.5,0))</f>
        <v>1</v>
      </c>
      <c r="J16" s="62"/>
    </row>
    <row r="17" customFormat="false" ht="15.8" hidden="false" customHeight="false" outlineLevel="0" collapsed="false">
      <c r="A17" s="41"/>
      <c r="B17" s="42"/>
      <c r="C17" s="43"/>
      <c r="F17" s="24"/>
      <c r="G17" s="63" t="n">
        <f aca="false">grille_officiel!G16</f>
        <v>6</v>
      </c>
      <c r="H17" s="40" t="n">
        <f aca="false">C10</f>
        <v>2</v>
      </c>
      <c r="I17" s="25" t="n">
        <f aca="false">IF(H17=2,1,IF(H17=1,0.5,0))</f>
        <v>1</v>
      </c>
      <c r="J17" s="62"/>
    </row>
    <row r="18" customFormat="false" ht="15.8" hidden="false" customHeight="false" outlineLevel="0" collapsed="false">
      <c r="A18" s="44"/>
      <c r="B18" s="44"/>
      <c r="C18" s="43"/>
      <c r="F18" s="24" t="str">
        <f aca="false">grille_officiel!F17</f>
        <v>Valider               VAL</v>
      </c>
      <c r="G18" s="63" t="n">
        <f aca="false">grille_officiel!G17</f>
        <v>4</v>
      </c>
      <c r="H18" s="35" t="n">
        <f aca="false">C8</f>
        <v>2</v>
      </c>
      <c r="I18" s="25" t="n">
        <f aca="false">IF(H18=2,1,IF(H18=1,0.5,0))</f>
        <v>1</v>
      </c>
      <c r="J18" s="64" t="n">
        <f aca="false">(I18+I19)*1.5/2</f>
        <v>1.5</v>
      </c>
    </row>
    <row r="19" customFormat="false" ht="15.8" hidden="false" customHeight="false" outlineLevel="0" collapsed="false">
      <c r="A19" s="44"/>
      <c r="B19" s="44"/>
      <c r="C19" s="43"/>
      <c r="F19" s="24"/>
      <c r="G19" s="63" t="n">
        <f aca="false">grille_officiel!G18</f>
        <v>7</v>
      </c>
      <c r="H19" s="40" t="n">
        <f aca="false">C12</f>
        <v>2</v>
      </c>
      <c r="I19" s="25" t="n">
        <f aca="false">IF(H19=2,1,IF(H19=1,0.5,0))</f>
        <v>1</v>
      </c>
      <c r="J19" s="64"/>
    </row>
    <row r="20" customFormat="false" ht="15.8" hidden="false" customHeight="false" outlineLevel="0" collapsed="false">
      <c r="A20" s="44"/>
      <c r="B20" s="44"/>
      <c r="C20" s="43"/>
      <c r="F20" s="24" t="str">
        <f aca="false">grille_officiel!F19</f>
        <v>Communiquer      COM</v>
      </c>
      <c r="G20" s="63" t="n">
        <f aca="false">grille_officiel!G19</f>
        <v>3</v>
      </c>
      <c r="H20" s="35" t="n">
        <f aca="false">C6</f>
        <v>2</v>
      </c>
      <c r="I20" s="25" t="n">
        <f aca="false">IF(H20=2,1,IF(H20=1,0.5,0))</f>
        <v>1</v>
      </c>
      <c r="J20" s="64" t="n">
        <f aca="false">(I20+I21+I22+I23)*1.5/4</f>
        <v>1.5</v>
      </c>
    </row>
    <row r="21" customFormat="false" ht="15.8" hidden="false" customHeight="false" outlineLevel="0" collapsed="false">
      <c r="A21" s="65" t="s">
        <v>92</v>
      </c>
      <c r="B21" s="65"/>
      <c r="C21" s="43"/>
      <c r="F21" s="24"/>
      <c r="G21" s="63" t="n">
        <f aca="false">grille_officiel!G20</f>
        <v>6</v>
      </c>
      <c r="H21" s="40" t="n">
        <f aca="false">C11</f>
        <v>2</v>
      </c>
      <c r="I21" s="25" t="n">
        <f aca="false">IF(H21=2,1,IF(H21=1,0.5,0))</f>
        <v>1</v>
      </c>
      <c r="J21" s="64"/>
    </row>
    <row r="22" customFormat="false" ht="15.8" hidden="false" customHeight="false" outlineLevel="0" collapsed="false">
      <c r="A22" s="44"/>
      <c r="B22" s="44"/>
      <c r="C22" s="43"/>
      <c r="F22" s="24"/>
      <c r="G22" s="63" t="n">
        <f aca="false">grille_officiel!G21</f>
        <v>7</v>
      </c>
      <c r="H22" s="40" t="n">
        <f aca="false">C13</f>
        <v>2</v>
      </c>
      <c r="I22" s="25" t="n">
        <f aca="false">IF(H22=2,1,IF(H22=1,0.5,0))</f>
        <v>1</v>
      </c>
      <c r="J22" s="64"/>
    </row>
    <row r="23" customFormat="false" ht="15.8" hidden="false" customHeight="false" outlineLevel="0" collapsed="false">
      <c r="A23" s="44"/>
      <c r="B23" s="44"/>
      <c r="C23" s="43"/>
      <c r="F23" s="24"/>
      <c r="G23" s="63" t="n">
        <f aca="false">grille_officiel!G22</f>
        <v>8</v>
      </c>
      <c r="H23" s="38" t="n">
        <f aca="false">C15</f>
        <v>2</v>
      </c>
      <c r="I23" s="25" t="n">
        <f aca="false">IF(H23=2,1,IF(H23=1,0.5,0))</f>
        <v>1</v>
      </c>
      <c r="J23" s="64"/>
    </row>
    <row r="24" customFormat="false" ht="19.35" hidden="false" customHeight="false" outlineLevel="0" collapsed="false">
      <c r="A24" s="44"/>
      <c r="B24" s="44"/>
      <c r="C24" s="43"/>
      <c r="H24" s="47" t="s">
        <v>89</v>
      </c>
      <c r="I24" s="48" t="s">
        <v>93</v>
      </c>
      <c r="J24" s="66" t="n">
        <f aca="false">J4+J9+J14+J18+J20</f>
        <v>10</v>
      </c>
    </row>
  </sheetData>
  <mergeCells count="37">
    <mergeCell ref="A1:B1"/>
    <mergeCell ref="C1:D1"/>
    <mergeCell ref="E1:F1"/>
    <mergeCell ref="G1:H1"/>
    <mergeCell ref="F2:F3"/>
    <mergeCell ref="G2:G3"/>
    <mergeCell ref="H2:H3"/>
    <mergeCell ref="I2:I3"/>
    <mergeCell ref="J2:J3"/>
    <mergeCell ref="F4:F8"/>
    <mergeCell ref="G4:G6"/>
    <mergeCell ref="H4:H6"/>
    <mergeCell ref="I4:I6"/>
    <mergeCell ref="J4:J8"/>
    <mergeCell ref="A5:A6"/>
    <mergeCell ref="A7:A8"/>
    <mergeCell ref="G7:G8"/>
    <mergeCell ref="H7:H8"/>
    <mergeCell ref="I7:I8"/>
    <mergeCell ref="F9:F13"/>
    <mergeCell ref="G9:G10"/>
    <mergeCell ref="H9:H10"/>
    <mergeCell ref="I9:I10"/>
    <mergeCell ref="J9:J13"/>
    <mergeCell ref="A10:A11"/>
    <mergeCell ref="G11:G13"/>
    <mergeCell ref="H11:H13"/>
    <mergeCell ref="I11:I13"/>
    <mergeCell ref="A12:A13"/>
    <mergeCell ref="A14:A15"/>
    <mergeCell ref="F14:F17"/>
    <mergeCell ref="J14:J17"/>
    <mergeCell ref="F18:F19"/>
    <mergeCell ref="J18:J19"/>
    <mergeCell ref="F20:F23"/>
    <mergeCell ref="J20:J23"/>
    <mergeCell ref="A21:B21"/>
  </mergeCells>
  <dataValidations count="1">
    <dataValidation allowBlank="true" operator="equal" showDropDown="false" showErrorMessage="true" showInputMessage="false" sqref="C3:C16" type="list">
      <formula1>"0,1,2"</formula1>
      <formula2>0</formula2>
    </dataValidation>
  </dataValidations>
  <hyperlinks>
    <hyperlink ref="A21" location="liste_eleve" display="#abs_ retard"/>
  </hyperlink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6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6.94"/>
    <col collapsed="false" customWidth="true" hidden="false" outlineLevel="0" max="3" min="3" style="0" width="14.86"/>
    <col collapsed="false" customWidth="true" hidden="false" outlineLevel="0" max="4" min="4" style="0" width="9.03"/>
    <col collapsed="false" customWidth="false" hidden="false" outlineLevel="0" max="5" min="5" style="0" width="11.52"/>
    <col collapsed="false" customWidth="true" hidden="false" outlineLevel="0" max="6" min="6" style="0" width="18.89"/>
    <col collapsed="false" customWidth="false" hidden="false" outlineLevel="0" max="9" min="7" style="0" width="11.52"/>
    <col collapsed="false" customWidth="true" hidden="false" outlineLevel="0" max="10" min="10" style="0" width="17.09"/>
    <col collapsed="false" customWidth="false" hidden="false" outlineLevel="0" max="1025" min="11" style="0" width="11.52"/>
  </cols>
  <sheetData>
    <row r="1" customFormat="false" ht="19.35" hidden="false" customHeight="false" outlineLevel="0" collapsed="false">
      <c r="A1" s="54" t="s">
        <v>90</v>
      </c>
      <c r="B1" s="54"/>
      <c r="C1" s="55" t="str">
        <f aca="false">LOOKUP(2,num,prenom)</f>
        <v>BRIOLANT </v>
      </c>
      <c r="D1" s="55"/>
      <c r="E1" s="56" t="s">
        <v>91</v>
      </c>
      <c r="F1" s="56"/>
      <c r="G1" s="57" t="str">
        <f aca="false">LOOKUP(2,num,Noms)</f>
        <v> Maeva</v>
      </c>
      <c r="H1" s="57"/>
      <c r="I1" s="58"/>
      <c r="J1" s="59"/>
    </row>
    <row r="2" customFormat="false" ht="59.25" hidden="false" customHeight="false" outlineLevel="0" collapsed="false">
      <c r="A2" s="16" t="str">
        <f aca="false">grille_officiel!A1</f>
        <v>Question</v>
      </c>
      <c r="B2" s="16" t="str">
        <f aca="false">grille_officiel!B1</f>
        <v>Compétences</v>
      </c>
      <c r="C2" s="17" t="str">
        <f aca="false">grille_officiel!C1</f>
        <v>Appréciation du niveau d'acquisition Choisir 0, 1 ou 2</v>
      </c>
      <c r="F2" s="18" t="str">
        <f aca="false">grille_officiel!F1</f>
        <v>Compétences</v>
      </c>
      <c r="G2" s="18" t="str">
        <f aca="false">grille_officiel!G1</f>
        <v>Question</v>
      </c>
      <c r="H2" s="18" t="str">
        <f aca="false">grille_officiel!H1</f>
        <v>Codage</v>
      </c>
      <c r="I2" s="19" t="str">
        <f aca="false">grille_officiel!I1</f>
        <v>Points</v>
      </c>
      <c r="J2" s="20" t="str">
        <f aca="false">grille_officiel!J1</f>
        <v>Poids de la compétence</v>
      </c>
    </row>
    <row r="3" customFormat="false" ht="15.8" hidden="false" customHeight="false" outlineLevel="0" collapsed="false">
      <c r="A3" s="21" t="n">
        <f aca="false">grille_officiel!A2</f>
        <v>1</v>
      </c>
      <c r="B3" s="60" t="str">
        <f aca="false">grille_officiel!B2</f>
        <v>APP</v>
      </c>
      <c r="C3" s="23" t="n">
        <v>2</v>
      </c>
      <c r="F3" s="18"/>
      <c r="G3" s="18"/>
      <c r="H3" s="18"/>
      <c r="I3" s="19"/>
      <c r="J3" s="20"/>
    </row>
    <row r="4" customFormat="false" ht="15.8" hidden="false" customHeight="false" outlineLevel="0" collapsed="false">
      <c r="A4" s="21" t="n">
        <f aca="false">grille_officiel!A3</f>
        <v>2</v>
      </c>
      <c r="B4" s="60" t="str">
        <f aca="false">grille_officiel!B3</f>
        <v>REA</v>
      </c>
      <c r="C4" s="23" t="n">
        <v>2</v>
      </c>
      <c r="F4" s="24" t="str">
        <f aca="false">grille_officiel!F3</f>
        <v>S'approprier        APP</v>
      </c>
      <c r="G4" s="24" t="n">
        <f aca="false">grille_officiel!G3</f>
        <v>1</v>
      </c>
      <c r="H4" s="24" t="n">
        <f aca="false">C3</f>
        <v>2</v>
      </c>
      <c r="I4" s="25" t="n">
        <f aca="false">IF(H4=2,1,IF(H4=1,0.5,0))</f>
        <v>1</v>
      </c>
      <c r="J4" s="61" t="n">
        <f aca="false">(I4+I7)*1.5/2</f>
        <v>0.75</v>
      </c>
    </row>
    <row r="5" customFormat="false" ht="15.8" hidden="false" customHeight="false" outlineLevel="0" collapsed="false">
      <c r="A5" s="21" t="n">
        <f aca="false">grille_officiel!A4</f>
        <v>3</v>
      </c>
      <c r="B5" s="60" t="str">
        <f aca="false">grille_officiel!B4</f>
        <v>RAI</v>
      </c>
      <c r="C5" s="28" t="n">
        <v>0</v>
      </c>
      <c r="F5" s="24"/>
      <c r="G5" s="24"/>
      <c r="H5" s="24"/>
      <c r="I5" s="25" t="n">
        <f aca="false">IF(H5=2,1,IF(H5=1,0.5,0))</f>
        <v>0</v>
      </c>
      <c r="J5" s="61"/>
    </row>
    <row r="6" customFormat="false" ht="15.8" hidden="false" customHeight="false" outlineLevel="0" collapsed="false">
      <c r="A6" s="21"/>
      <c r="B6" s="60" t="str">
        <f aca="false">grille_officiel!B5</f>
        <v>COM</v>
      </c>
      <c r="C6" s="30" t="n">
        <v>0</v>
      </c>
      <c r="F6" s="24"/>
      <c r="G6" s="24"/>
      <c r="H6" s="24"/>
      <c r="I6" s="25" t="n">
        <f aca="false">IF(H6=2,1,IF(H6=1,0.5,0))</f>
        <v>0</v>
      </c>
      <c r="J6" s="61"/>
    </row>
    <row r="7" customFormat="false" ht="15.8" hidden="false" customHeight="false" outlineLevel="0" collapsed="false">
      <c r="A7" s="21" t="n">
        <f aca="false">grille_officiel!A6</f>
        <v>4</v>
      </c>
      <c r="B7" s="60" t="str">
        <f aca="false">grille_officiel!B6</f>
        <v>REA</v>
      </c>
      <c r="C7" s="28" t="n">
        <v>0</v>
      </c>
      <c r="F7" s="24"/>
      <c r="G7" s="31" t="n">
        <f aca="false">grille_officiel!G6</f>
        <v>9</v>
      </c>
      <c r="H7" s="31" t="n">
        <f aca="false">C16</f>
        <v>0</v>
      </c>
      <c r="I7" s="25" t="n">
        <f aca="false">IF(H7=2,1,IF(H7=1,0.5,0))</f>
        <v>0</v>
      </c>
      <c r="J7" s="61"/>
    </row>
    <row r="8" customFormat="false" ht="15.8" hidden="false" customHeight="false" outlineLevel="0" collapsed="false">
      <c r="A8" s="21"/>
      <c r="B8" s="60" t="str">
        <f aca="false">grille_officiel!B7</f>
        <v>VAL</v>
      </c>
      <c r="C8" s="30" t="n">
        <v>0</v>
      </c>
      <c r="F8" s="24"/>
      <c r="G8" s="31"/>
      <c r="H8" s="31"/>
      <c r="I8" s="25" t="n">
        <f aca="false">IF(H8=2,1,IF(H8=1,0.5,0))</f>
        <v>0</v>
      </c>
      <c r="J8" s="61"/>
    </row>
    <row r="9" customFormat="false" ht="15.8" hidden="false" customHeight="false" outlineLevel="0" collapsed="false">
      <c r="A9" s="32" t="n">
        <f aca="false">grille_officiel!A8</f>
        <v>5</v>
      </c>
      <c r="B9" s="60" t="str">
        <f aca="false">grille_officiel!B8</f>
        <v>REA</v>
      </c>
      <c r="C9" s="34" t="n">
        <v>0</v>
      </c>
      <c r="F9" s="24" t="str">
        <f aca="false">grille_officiel!F8</f>
        <v>Analyser, Raisonner ANA</v>
      </c>
      <c r="G9" s="35" t="n">
        <f aca="false">grille_officiel!G8</f>
        <v>3</v>
      </c>
      <c r="H9" s="35" t="n">
        <f aca="false">C5</f>
        <v>0</v>
      </c>
      <c r="I9" s="25" t="n">
        <f aca="false">IF(H9=2,1,IF(H9=1,0.5,0))</f>
        <v>0</v>
      </c>
      <c r="J9" s="62" t="n">
        <f aca="false">(I9+I11)*1.5/2</f>
        <v>0</v>
      </c>
    </row>
    <row r="10" customFormat="false" ht="15.8" hidden="false" customHeight="false" outlineLevel="0" collapsed="false">
      <c r="A10" s="37" t="n">
        <f aca="false">grille_officiel!A9</f>
        <v>6</v>
      </c>
      <c r="B10" s="60" t="str">
        <f aca="false">grille_officiel!B9</f>
        <v>REA</v>
      </c>
      <c r="C10" s="28" t="n">
        <v>0</v>
      </c>
      <c r="F10" s="24"/>
      <c r="G10" s="35"/>
      <c r="H10" s="35"/>
      <c r="I10" s="25" t="n">
        <f aca="false">IF(H10=2,1,IF(H10=1,0.5,0))</f>
        <v>0</v>
      </c>
      <c r="J10" s="62"/>
    </row>
    <row r="11" customFormat="false" ht="15.8" hidden="false" customHeight="false" outlineLevel="0" collapsed="false">
      <c r="A11" s="37"/>
      <c r="B11" s="60" t="str">
        <f aca="false">grille_officiel!B10</f>
        <v>COM</v>
      </c>
      <c r="C11" s="30" t="n">
        <v>0</v>
      </c>
      <c r="F11" s="24"/>
      <c r="G11" s="38" t="n">
        <f aca="false">grille_officiel!G10</f>
        <v>8</v>
      </c>
      <c r="H11" s="38" t="n">
        <f aca="false">C14</f>
        <v>0</v>
      </c>
      <c r="I11" s="25" t="n">
        <f aca="false">IF(H11=2,1,IF(H11=1,0.5,0))</f>
        <v>0</v>
      </c>
      <c r="J11" s="62"/>
    </row>
    <row r="12" customFormat="false" ht="15.8" hidden="false" customHeight="false" outlineLevel="0" collapsed="false">
      <c r="A12" s="37" t="n">
        <f aca="false">grille_officiel!A11</f>
        <v>7</v>
      </c>
      <c r="B12" s="60" t="str">
        <f aca="false">grille_officiel!B11</f>
        <v>VAL</v>
      </c>
      <c r="C12" s="28" t="n">
        <v>0</v>
      </c>
      <c r="F12" s="24"/>
      <c r="G12" s="38"/>
      <c r="H12" s="38"/>
      <c r="I12" s="25" t="n">
        <f aca="false">IF(H12=2,1,IF(H12=1,0.5,0))</f>
        <v>0</v>
      </c>
      <c r="J12" s="62"/>
    </row>
    <row r="13" customFormat="false" ht="15.8" hidden="false" customHeight="false" outlineLevel="0" collapsed="false">
      <c r="A13" s="37"/>
      <c r="B13" s="60" t="str">
        <f aca="false">grille_officiel!B12</f>
        <v>COM</v>
      </c>
      <c r="C13" s="30" t="n">
        <v>0</v>
      </c>
      <c r="F13" s="24"/>
      <c r="G13" s="38"/>
      <c r="H13" s="38"/>
      <c r="I13" s="25" t="n">
        <f aca="false">IF(H13=2,1,IF(H13=1,0.5,0))</f>
        <v>0</v>
      </c>
      <c r="J13" s="62"/>
    </row>
    <row r="14" customFormat="false" ht="15.8" hidden="false" customHeight="false" outlineLevel="0" collapsed="false">
      <c r="A14" s="37" t="n">
        <f aca="false">grille_officiel!A13</f>
        <v>8</v>
      </c>
      <c r="B14" s="60" t="str">
        <f aca="false">grille_officiel!B13</f>
        <v>RAI</v>
      </c>
      <c r="C14" s="28" t="n">
        <v>0</v>
      </c>
      <c r="F14" s="24" t="str">
        <f aca="false">grille_officiel!F13</f>
        <v>Réaliser             REA</v>
      </c>
      <c r="G14" s="63" t="n">
        <f aca="false">grille_officiel!G13</f>
        <v>2</v>
      </c>
      <c r="H14" s="35" t="n">
        <f aca="false">C4</f>
        <v>2</v>
      </c>
      <c r="I14" s="25" t="n">
        <f aca="false">IF(H14=2,1,IF(H14=1,0.5,0))</f>
        <v>1</v>
      </c>
      <c r="J14" s="62" t="n">
        <f aca="false">I14+I15+I16+I17</f>
        <v>1</v>
      </c>
    </row>
    <row r="15" customFormat="false" ht="15.8" hidden="false" customHeight="false" outlineLevel="0" collapsed="false">
      <c r="A15" s="37"/>
      <c r="B15" s="60" t="str">
        <f aca="false">grille_officiel!B14</f>
        <v>COM</v>
      </c>
      <c r="C15" s="30" t="n">
        <v>0</v>
      </c>
      <c r="F15" s="24"/>
      <c r="G15" s="63" t="n">
        <f aca="false">grille_officiel!G14</f>
        <v>4</v>
      </c>
      <c r="H15" s="40" t="n">
        <f aca="false">C7</f>
        <v>0</v>
      </c>
      <c r="I15" s="25" t="n">
        <f aca="false">IF(H15=2,1,IF(H15=1,0.5,0))</f>
        <v>0</v>
      </c>
      <c r="J15" s="62"/>
    </row>
    <row r="16" customFormat="false" ht="15.8" hidden="false" customHeight="false" outlineLevel="0" collapsed="false">
      <c r="A16" s="21" t="n">
        <f aca="false">grille_officiel!A15</f>
        <v>9</v>
      </c>
      <c r="B16" s="60" t="str">
        <f aca="false">grille_officiel!B15</f>
        <v>APP</v>
      </c>
      <c r="C16" s="23" t="n">
        <v>0</v>
      </c>
      <c r="F16" s="24"/>
      <c r="G16" s="63" t="n">
        <f aca="false">grille_officiel!G15</f>
        <v>5</v>
      </c>
      <c r="H16" s="40" t="n">
        <f aca="false">C9</f>
        <v>0</v>
      </c>
      <c r="I16" s="25" t="n">
        <f aca="false">IF(H16=2,1,IF(H16=1,0.5,0))</f>
        <v>0</v>
      </c>
      <c r="J16" s="62"/>
    </row>
    <row r="17" customFormat="false" ht="15.8" hidden="false" customHeight="false" outlineLevel="0" collapsed="false">
      <c r="A17" s="41"/>
      <c r="B17" s="42"/>
      <c r="C17" s="43"/>
      <c r="F17" s="24"/>
      <c r="G17" s="63" t="n">
        <f aca="false">grille_officiel!G16</f>
        <v>6</v>
      </c>
      <c r="H17" s="40" t="n">
        <f aca="false">C10</f>
        <v>0</v>
      </c>
      <c r="I17" s="25" t="n">
        <f aca="false">IF(H17=2,1,IF(H17=1,0.5,0))</f>
        <v>0</v>
      </c>
      <c r="J17" s="62"/>
    </row>
    <row r="18" customFormat="false" ht="15.8" hidden="false" customHeight="false" outlineLevel="0" collapsed="false">
      <c r="A18" s="44"/>
      <c r="B18" s="44"/>
      <c r="C18" s="43"/>
      <c r="F18" s="24" t="str">
        <f aca="false">grille_officiel!F17</f>
        <v>Valider               VAL</v>
      </c>
      <c r="G18" s="63" t="n">
        <f aca="false">grille_officiel!G17</f>
        <v>4</v>
      </c>
      <c r="H18" s="35" t="n">
        <f aca="false">C8</f>
        <v>0</v>
      </c>
      <c r="I18" s="25" t="n">
        <f aca="false">IF(H18=2,1,IF(H18=1,0.5,0))</f>
        <v>0</v>
      </c>
      <c r="J18" s="64" t="n">
        <f aca="false">(I18+I19)*1.5/2</f>
        <v>0</v>
      </c>
    </row>
    <row r="19" customFormat="false" ht="15.8" hidden="false" customHeight="false" outlineLevel="0" collapsed="false">
      <c r="A19" s="44"/>
      <c r="B19" s="44"/>
      <c r="C19" s="43"/>
      <c r="F19" s="24"/>
      <c r="G19" s="63" t="n">
        <f aca="false">grille_officiel!G18</f>
        <v>7</v>
      </c>
      <c r="H19" s="40" t="n">
        <f aca="false">C12</f>
        <v>0</v>
      </c>
      <c r="I19" s="25" t="n">
        <f aca="false">IF(H19=2,1,IF(H19=1,0.5,0))</f>
        <v>0</v>
      </c>
      <c r="J19" s="64"/>
    </row>
    <row r="20" customFormat="false" ht="15.8" hidden="false" customHeight="false" outlineLevel="0" collapsed="false">
      <c r="A20" s="44"/>
      <c r="B20" s="44"/>
      <c r="C20" s="43"/>
      <c r="F20" s="24" t="str">
        <f aca="false">grille_officiel!F19</f>
        <v>Communiquer      COM</v>
      </c>
      <c r="G20" s="63" t="n">
        <f aca="false">grille_officiel!G19</f>
        <v>3</v>
      </c>
      <c r="H20" s="35" t="n">
        <f aca="false">C6</f>
        <v>0</v>
      </c>
      <c r="I20" s="25" t="n">
        <f aca="false">IF(H20=2,1,IF(H20=1,0.5,0))</f>
        <v>0</v>
      </c>
      <c r="J20" s="64" t="n">
        <f aca="false">(I20+I21+I22+I23)*1.5/4</f>
        <v>0</v>
      </c>
    </row>
    <row r="21" customFormat="false" ht="15.8" hidden="false" customHeight="false" outlineLevel="0" collapsed="false">
      <c r="A21" s="65" t="s">
        <v>92</v>
      </c>
      <c r="B21" s="65"/>
      <c r="C21" s="43"/>
      <c r="F21" s="24"/>
      <c r="G21" s="63" t="n">
        <f aca="false">grille_officiel!G20</f>
        <v>6</v>
      </c>
      <c r="H21" s="40" t="n">
        <f aca="false">C11</f>
        <v>0</v>
      </c>
      <c r="I21" s="25" t="n">
        <f aca="false">IF(H21=2,1,IF(H21=1,0.5,0))</f>
        <v>0</v>
      </c>
      <c r="J21" s="64"/>
    </row>
    <row r="22" customFormat="false" ht="15.8" hidden="false" customHeight="false" outlineLevel="0" collapsed="false">
      <c r="A22" s="44"/>
      <c r="B22" s="44"/>
      <c r="C22" s="43"/>
      <c r="F22" s="24"/>
      <c r="G22" s="63" t="n">
        <f aca="false">grille_officiel!G21</f>
        <v>7</v>
      </c>
      <c r="H22" s="40" t="n">
        <f aca="false">C13</f>
        <v>0</v>
      </c>
      <c r="I22" s="25" t="n">
        <f aca="false">IF(H22=2,1,IF(H22=1,0.5,0))</f>
        <v>0</v>
      </c>
      <c r="J22" s="64"/>
    </row>
    <row r="23" customFormat="false" ht="15.8" hidden="false" customHeight="false" outlineLevel="0" collapsed="false">
      <c r="A23" s="44"/>
      <c r="B23" s="44"/>
      <c r="C23" s="43"/>
      <c r="F23" s="24"/>
      <c r="G23" s="63" t="n">
        <f aca="false">grille_officiel!G22</f>
        <v>8</v>
      </c>
      <c r="H23" s="38" t="n">
        <f aca="false">C15</f>
        <v>0</v>
      </c>
      <c r="I23" s="25" t="n">
        <f aca="false">IF(H23=2,1,IF(H23=1,0.5,0))</f>
        <v>0</v>
      </c>
      <c r="J23" s="64"/>
    </row>
    <row r="24" customFormat="false" ht="19.35" hidden="false" customHeight="false" outlineLevel="0" collapsed="false">
      <c r="A24" s="44"/>
      <c r="B24" s="44"/>
      <c r="C24" s="43"/>
      <c r="H24" s="47" t="s">
        <v>89</v>
      </c>
      <c r="I24" s="67" t="n">
        <v>0</v>
      </c>
      <c r="J24" s="66" t="n">
        <f aca="false">J4+J9+J14+J18+J20</f>
        <v>1.75</v>
      </c>
    </row>
    <row r="26" customFormat="false" ht="17.35" hidden="false" customHeight="false" outlineLevel="0" collapsed="false">
      <c r="I26" s="68" t="s">
        <v>94</v>
      </c>
    </row>
  </sheetData>
  <mergeCells count="36">
    <mergeCell ref="A1:B1"/>
    <mergeCell ref="C1:D1"/>
    <mergeCell ref="E1:F1"/>
    <mergeCell ref="F2:F3"/>
    <mergeCell ref="G2:G3"/>
    <mergeCell ref="H2:H3"/>
    <mergeCell ref="I2:I3"/>
    <mergeCell ref="J2:J3"/>
    <mergeCell ref="F4:F8"/>
    <mergeCell ref="G4:G6"/>
    <mergeCell ref="H4:H6"/>
    <mergeCell ref="I4:I6"/>
    <mergeCell ref="J4:J8"/>
    <mergeCell ref="A5:A6"/>
    <mergeCell ref="A7:A8"/>
    <mergeCell ref="G7:G8"/>
    <mergeCell ref="H7:H8"/>
    <mergeCell ref="I7:I8"/>
    <mergeCell ref="F9:F13"/>
    <mergeCell ref="G9:G10"/>
    <mergeCell ref="H9:H10"/>
    <mergeCell ref="I9:I10"/>
    <mergeCell ref="J9:J13"/>
    <mergeCell ref="A10:A11"/>
    <mergeCell ref="G11:G13"/>
    <mergeCell ref="H11:H13"/>
    <mergeCell ref="I11:I13"/>
    <mergeCell ref="A12:A13"/>
    <mergeCell ref="A14:A15"/>
    <mergeCell ref="F14:F17"/>
    <mergeCell ref="J14:J17"/>
    <mergeCell ref="F18:F19"/>
    <mergeCell ref="J18:J19"/>
    <mergeCell ref="F20:F23"/>
    <mergeCell ref="J20:J23"/>
    <mergeCell ref="A21:B21"/>
  </mergeCells>
  <dataValidations count="1">
    <dataValidation allowBlank="true" operator="equal" showDropDown="false" showErrorMessage="true" showInputMessage="false" sqref="C3:C16" type="list">
      <formula1>"0,1,2"</formula1>
      <formula2>0</formula2>
    </dataValidation>
  </dataValidations>
  <hyperlinks>
    <hyperlink ref="A21" location="liste_eleve" display="#abs_ retard"/>
  </hyperlink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6.94"/>
    <col collapsed="false" customWidth="true" hidden="false" outlineLevel="0" max="3" min="3" style="0" width="13.06"/>
    <col collapsed="false" customWidth="true" hidden="false" outlineLevel="0" max="4" min="4" style="0" width="9.16"/>
    <col collapsed="false" customWidth="false" hidden="false" outlineLevel="0" max="5" min="5" style="0" width="11.52"/>
    <col collapsed="false" customWidth="true" hidden="false" outlineLevel="0" max="6" min="6" style="0" width="18.89"/>
    <col collapsed="false" customWidth="false" hidden="false" outlineLevel="0" max="9" min="7" style="0" width="11.52"/>
    <col collapsed="false" customWidth="true" hidden="false" outlineLevel="0" max="10" min="10" style="0" width="17.36"/>
    <col collapsed="false" customWidth="false" hidden="false" outlineLevel="0" max="1025" min="11" style="0" width="11.52"/>
  </cols>
  <sheetData>
    <row r="1" customFormat="false" ht="19.35" hidden="false" customHeight="false" outlineLevel="0" collapsed="false">
      <c r="A1" s="54" t="s">
        <v>90</v>
      </c>
      <c r="B1" s="54"/>
      <c r="C1" s="55" t="str">
        <f aca="false">LOOKUP(3,num,prenom)</f>
        <v>COUVRAT</v>
      </c>
      <c r="D1" s="55"/>
      <c r="E1" s="56" t="s">
        <v>91</v>
      </c>
      <c r="F1" s="56"/>
      <c r="G1" s="57" t="str">
        <f aca="false">LOOKUP(3,num,Noms)</f>
        <v>Marion</v>
      </c>
      <c r="H1" s="57"/>
      <c r="I1" s="58"/>
      <c r="J1" s="59"/>
    </row>
    <row r="2" customFormat="false" ht="59.25" hidden="false" customHeight="false" outlineLevel="0" collapsed="false">
      <c r="A2" s="16" t="str">
        <f aca="false">grille_officiel!A1</f>
        <v>Question</v>
      </c>
      <c r="B2" s="16" t="str">
        <f aca="false">grille_officiel!B1</f>
        <v>Compétences</v>
      </c>
      <c r="C2" s="17" t="str">
        <f aca="false">grille_officiel!C1</f>
        <v>Appréciation du niveau d'acquisition Choisir 0, 1 ou 2</v>
      </c>
      <c r="F2" s="18" t="str">
        <f aca="false">grille_officiel!F1</f>
        <v>Compétences</v>
      </c>
      <c r="G2" s="18" t="str">
        <f aca="false">grille_officiel!G1</f>
        <v>Question</v>
      </c>
      <c r="H2" s="18" t="str">
        <f aca="false">grille_officiel!H1</f>
        <v>Codage</v>
      </c>
      <c r="I2" s="19" t="str">
        <f aca="false">grille_officiel!I1</f>
        <v>Points</v>
      </c>
      <c r="J2" s="20" t="str">
        <f aca="false">grille_officiel!J1</f>
        <v>Poids de la compétence</v>
      </c>
    </row>
    <row r="3" customFormat="false" ht="15.8" hidden="false" customHeight="false" outlineLevel="0" collapsed="false">
      <c r="A3" s="21" t="n">
        <f aca="false">grille_officiel!A2</f>
        <v>1</v>
      </c>
      <c r="B3" s="60" t="str">
        <f aca="false">grille_officiel!B2</f>
        <v>APP</v>
      </c>
      <c r="C3" s="23" t="n">
        <v>2</v>
      </c>
      <c r="F3" s="18"/>
      <c r="G3" s="18"/>
      <c r="H3" s="18"/>
      <c r="I3" s="19"/>
      <c r="J3" s="20"/>
    </row>
    <row r="4" customFormat="false" ht="15.8" hidden="false" customHeight="false" outlineLevel="0" collapsed="false">
      <c r="A4" s="21" t="n">
        <f aca="false">grille_officiel!A3</f>
        <v>2</v>
      </c>
      <c r="B4" s="60" t="str">
        <f aca="false">grille_officiel!B3</f>
        <v>REA</v>
      </c>
      <c r="C4" s="23" t="n">
        <v>2</v>
      </c>
      <c r="F4" s="24" t="str">
        <f aca="false">grille_officiel!F3</f>
        <v>S'approprier        APP</v>
      </c>
      <c r="G4" s="24" t="n">
        <f aca="false">grille_officiel!G3</f>
        <v>1</v>
      </c>
      <c r="H4" s="24" t="n">
        <f aca="false">C3</f>
        <v>2</v>
      </c>
      <c r="I4" s="25" t="n">
        <f aca="false">IF(H4=2,1,IF(H4=1,0.5,0))</f>
        <v>1</v>
      </c>
      <c r="J4" s="61" t="n">
        <f aca="false">(I4+I7)*1.5/2</f>
        <v>0.75</v>
      </c>
    </row>
    <row r="5" customFormat="false" ht="15.8" hidden="false" customHeight="false" outlineLevel="0" collapsed="false">
      <c r="A5" s="21" t="n">
        <f aca="false">grille_officiel!A4</f>
        <v>3</v>
      </c>
      <c r="B5" s="60" t="str">
        <f aca="false">grille_officiel!B4</f>
        <v>RAI</v>
      </c>
      <c r="C5" s="28" t="n">
        <v>2</v>
      </c>
      <c r="F5" s="24"/>
      <c r="G5" s="24"/>
      <c r="H5" s="24"/>
      <c r="I5" s="25" t="n">
        <f aca="false">IF(H5=2,1,IF(H5=1,0.5,0))</f>
        <v>0</v>
      </c>
      <c r="J5" s="61"/>
    </row>
    <row r="6" customFormat="false" ht="15.8" hidden="false" customHeight="false" outlineLevel="0" collapsed="false">
      <c r="A6" s="21"/>
      <c r="B6" s="60" t="str">
        <f aca="false">grille_officiel!B5</f>
        <v>COM</v>
      </c>
      <c r="C6" s="30" t="n">
        <v>2</v>
      </c>
      <c r="F6" s="24"/>
      <c r="G6" s="24"/>
      <c r="H6" s="24"/>
      <c r="I6" s="25" t="n">
        <f aca="false">IF(H6=2,1,IF(H6=1,0.5,0))</f>
        <v>0</v>
      </c>
      <c r="J6" s="61"/>
    </row>
    <row r="7" customFormat="false" ht="15.8" hidden="false" customHeight="false" outlineLevel="0" collapsed="false">
      <c r="A7" s="21" t="n">
        <f aca="false">grille_officiel!A6</f>
        <v>4</v>
      </c>
      <c r="B7" s="60" t="str">
        <f aca="false">grille_officiel!B6</f>
        <v>REA</v>
      </c>
      <c r="C7" s="28" t="n">
        <v>2</v>
      </c>
      <c r="F7" s="24"/>
      <c r="G7" s="31" t="n">
        <f aca="false">grille_officiel!G6</f>
        <v>9</v>
      </c>
      <c r="H7" s="31" t="n">
        <f aca="false">C16</f>
        <v>0</v>
      </c>
      <c r="I7" s="25" t="n">
        <f aca="false">IF(H7=2,1,IF(H7=1,0.5,0))</f>
        <v>0</v>
      </c>
      <c r="J7" s="61"/>
    </row>
    <row r="8" customFormat="false" ht="15.8" hidden="false" customHeight="false" outlineLevel="0" collapsed="false">
      <c r="A8" s="21"/>
      <c r="B8" s="60" t="str">
        <f aca="false">grille_officiel!B7</f>
        <v>VAL</v>
      </c>
      <c r="C8" s="30" t="n">
        <v>2</v>
      </c>
      <c r="F8" s="24"/>
      <c r="G8" s="31"/>
      <c r="H8" s="31"/>
      <c r="I8" s="25" t="n">
        <f aca="false">IF(H8=2,1,IF(H8=1,0.5,0))</f>
        <v>0</v>
      </c>
      <c r="J8" s="61"/>
    </row>
    <row r="9" customFormat="false" ht="15.8" hidden="false" customHeight="false" outlineLevel="0" collapsed="false">
      <c r="A9" s="32" t="n">
        <f aca="false">grille_officiel!A8</f>
        <v>5</v>
      </c>
      <c r="B9" s="60" t="str">
        <f aca="false">grille_officiel!B8</f>
        <v>REA</v>
      </c>
      <c r="C9" s="34" t="n">
        <v>2</v>
      </c>
      <c r="F9" s="24" t="str">
        <f aca="false">grille_officiel!F8</f>
        <v>Analyser, Raisonner ANA</v>
      </c>
      <c r="G9" s="35" t="n">
        <f aca="false">grille_officiel!G8</f>
        <v>3</v>
      </c>
      <c r="H9" s="35" t="n">
        <f aca="false">C5</f>
        <v>2</v>
      </c>
      <c r="I9" s="25" t="n">
        <f aca="false">IF(H9=2,1,IF(H9=1,0.5,0))</f>
        <v>1</v>
      </c>
      <c r="J9" s="62" t="n">
        <f aca="false">(I9+I11)*1.5/2</f>
        <v>1.5</v>
      </c>
    </row>
    <row r="10" customFormat="false" ht="15.8" hidden="false" customHeight="false" outlineLevel="0" collapsed="false">
      <c r="A10" s="37" t="n">
        <f aca="false">grille_officiel!A9</f>
        <v>6</v>
      </c>
      <c r="B10" s="60" t="str">
        <f aca="false">grille_officiel!B9</f>
        <v>REA</v>
      </c>
      <c r="C10" s="28" t="n">
        <v>2</v>
      </c>
      <c r="F10" s="24"/>
      <c r="G10" s="35"/>
      <c r="H10" s="35"/>
      <c r="I10" s="25" t="n">
        <f aca="false">IF(H10=2,1,IF(H10=1,0.5,0))</f>
        <v>0</v>
      </c>
      <c r="J10" s="62"/>
    </row>
    <row r="11" customFormat="false" ht="15.8" hidden="false" customHeight="false" outlineLevel="0" collapsed="false">
      <c r="A11" s="37"/>
      <c r="B11" s="60" t="str">
        <f aca="false">grille_officiel!B10</f>
        <v>COM</v>
      </c>
      <c r="C11" s="30" t="n">
        <v>2</v>
      </c>
      <c r="F11" s="24"/>
      <c r="G11" s="38" t="n">
        <f aca="false">grille_officiel!G10</f>
        <v>8</v>
      </c>
      <c r="H11" s="38" t="n">
        <f aca="false">C14</f>
        <v>2</v>
      </c>
      <c r="I11" s="25" t="n">
        <f aca="false">IF(H11=2,1,IF(H11=1,0.5,0))</f>
        <v>1</v>
      </c>
      <c r="J11" s="62"/>
    </row>
    <row r="12" customFormat="false" ht="15.8" hidden="false" customHeight="false" outlineLevel="0" collapsed="false">
      <c r="A12" s="37" t="n">
        <f aca="false">grille_officiel!A11</f>
        <v>7</v>
      </c>
      <c r="B12" s="60" t="str">
        <f aca="false">grille_officiel!B11</f>
        <v>VAL</v>
      </c>
      <c r="C12" s="28" t="n">
        <v>2</v>
      </c>
      <c r="F12" s="24"/>
      <c r="G12" s="38"/>
      <c r="H12" s="38"/>
      <c r="I12" s="25" t="n">
        <f aca="false">IF(H12=2,1,IF(H12=1,0.5,0))</f>
        <v>0</v>
      </c>
      <c r="J12" s="62"/>
    </row>
    <row r="13" customFormat="false" ht="15.8" hidden="false" customHeight="false" outlineLevel="0" collapsed="false">
      <c r="A13" s="37"/>
      <c r="B13" s="60" t="str">
        <f aca="false">grille_officiel!B12</f>
        <v>COM</v>
      </c>
      <c r="C13" s="30" t="n">
        <v>2</v>
      </c>
      <c r="F13" s="24"/>
      <c r="G13" s="38"/>
      <c r="H13" s="38"/>
      <c r="I13" s="25" t="n">
        <f aca="false">IF(H13=2,1,IF(H13=1,0.5,0))</f>
        <v>0</v>
      </c>
      <c r="J13" s="62"/>
    </row>
    <row r="14" customFormat="false" ht="15.8" hidden="false" customHeight="false" outlineLevel="0" collapsed="false">
      <c r="A14" s="37" t="n">
        <f aca="false">grille_officiel!A13</f>
        <v>8</v>
      </c>
      <c r="B14" s="60" t="str">
        <f aca="false">grille_officiel!B13</f>
        <v>RAI</v>
      </c>
      <c r="C14" s="28" t="n">
        <v>2</v>
      </c>
      <c r="F14" s="24" t="str">
        <f aca="false">grille_officiel!F13</f>
        <v>Réaliser             REA</v>
      </c>
      <c r="G14" s="63" t="n">
        <f aca="false">grille_officiel!G13</f>
        <v>2</v>
      </c>
      <c r="H14" s="35" t="n">
        <f aca="false">C4</f>
        <v>2</v>
      </c>
      <c r="I14" s="25" t="n">
        <f aca="false">IF(H14=2,1,IF(H14=1,0.5,0))</f>
        <v>1</v>
      </c>
      <c r="J14" s="62" t="n">
        <f aca="false">I14+I15+I16+I17</f>
        <v>4</v>
      </c>
    </row>
    <row r="15" customFormat="false" ht="15.8" hidden="false" customHeight="false" outlineLevel="0" collapsed="false">
      <c r="A15" s="37"/>
      <c r="B15" s="60" t="str">
        <f aca="false">grille_officiel!B14</f>
        <v>COM</v>
      </c>
      <c r="C15" s="30" t="n">
        <v>1</v>
      </c>
      <c r="F15" s="24"/>
      <c r="G15" s="63" t="n">
        <f aca="false">grille_officiel!G14</f>
        <v>4</v>
      </c>
      <c r="H15" s="40" t="n">
        <f aca="false">C7</f>
        <v>2</v>
      </c>
      <c r="I15" s="25" t="n">
        <f aca="false">IF(H15=2,1,IF(H15=1,0.5,0))</f>
        <v>1</v>
      </c>
      <c r="J15" s="62"/>
    </row>
    <row r="16" customFormat="false" ht="15.8" hidden="false" customHeight="false" outlineLevel="0" collapsed="false">
      <c r="A16" s="21" t="n">
        <f aca="false">grille_officiel!A15</f>
        <v>9</v>
      </c>
      <c r="B16" s="60" t="str">
        <f aca="false">grille_officiel!B15</f>
        <v>APP</v>
      </c>
      <c r="C16" s="23" t="n">
        <v>0</v>
      </c>
      <c r="F16" s="24"/>
      <c r="G16" s="63" t="n">
        <f aca="false">grille_officiel!G15</f>
        <v>5</v>
      </c>
      <c r="H16" s="40" t="n">
        <f aca="false">C9</f>
        <v>2</v>
      </c>
      <c r="I16" s="25" t="n">
        <f aca="false">IF(H16=2,1,IF(H16=1,0.5,0))</f>
        <v>1</v>
      </c>
      <c r="J16" s="62"/>
    </row>
    <row r="17" customFormat="false" ht="15.8" hidden="false" customHeight="false" outlineLevel="0" collapsed="false">
      <c r="A17" s="41"/>
      <c r="B17" s="42"/>
      <c r="C17" s="43"/>
      <c r="F17" s="24"/>
      <c r="G17" s="63" t="n">
        <f aca="false">grille_officiel!G16</f>
        <v>6</v>
      </c>
      <c r="H17" s="40" t="n">
        <f aca="false">C10</f>
        <v>2</v>
      </c>
      <c r="I17" s="25" t="n">
        <f aca="false">IF(H17=2,1,IF(H17=1,0.5,0))</f>
        <v>1</v>
      </c>
      <c r="J17" s="62"/>
    </row>
    <row r="18" customFormat="false" ht="15.8" hidden="false" customHeight="false" outlineLevel="0" collapsed="false">
      <c r="A18" s="44"/>
      <c r="B18" s="44"/>
      <c r="C18" s="43"/>
      <c r="F18" s="24" t="str">
        <f aca="false">grille_officiel!F17</f>
        <v>Valider               VAL</v>
      </c>
      <c r="G18" s="63" t="n">
        <f aca="false">grille_officiel!G17</f>
        <v>4</v>
      </c>
      <c r="H18" s="35" t="n">
        <f aca="false">C8</f>
        <v>2</v>
      </c>
      <c r="I18" s="25" t="n">
        <f aca="false">IF(H18=2,1,IF(H18=1,0.5,0))</f>
        <v>1</v>
      </c>
      <c r="J18" s="64" t="n">
        <f aca="false">(I18+I19)*1.5/2</f>
        <v>1.5</v>
      </c>
    </row>
    <row r="19" customFormat="false" ht="15.8" hidden="false" customHeight="false" outlineLevel="0" collapsed="false">
      <c r="A19" s="44"/>
      <c r="B19" s="44"/>
      <c r="C19" s="43"/>
      <c r="F19" s="24"/>
      <c r="G19" s="63" t="n">
        <f aca="false">grille_officiel!G18</f>
        <v>7</v>
      </c>
      <c r="H19" s="40" t="n">
        <f aca="false">C12</f>
        <v>2</v>
      </c>
      <c r="I19" s="25" t="n">
        <f aca="false">IF(H19=2,1,IF(H19=1,0.5,0))</f>
        <v>1</v>
      </c>
      <c r="J19" s="64"/>
    </row>
    <row r="20" customFormat="false" ht="15.8" hidden="false" customHeight="false" outlineLevel="0" collapsed="false">
      <c r="A20" s="44"/>
      <c r="B20" s="44"/>
      <c r="C20" s="43"/>
      <c r="F20" s="24" t="str">
        <f aca="false">grille_officiel!F19</f>
        <v>Communiquer      COM</v>
      </c>
      <c r="G20" s="63" t="n">
        <f aca="false">grille_officiel!G19</f>
        <v>3</v>
      </c>
      <c r="H20" s="35" t="n">
        <f aca="false">C6</f>
        <v>2</v>
      </c>
      <c r="I20" s="25" t="n">
        <f aca="false">IF(H20=2,1,IF(H20=1,0.5,0))</f>
        <v>1</v>
      </c>
      <c r="J20" s="64" t="n">
        <f aca="false">(I20+I21+I22+I23)*1.5/4</f>
        <v>1.3125</v>
      </c>
    </row>
    <row r="21" customFormat="false" ht="15.8" hidden="false" customHeight="false" outlineLevel="0" collapsed="false">
      <c r="A21" s="65" t="s">
        <v>92</v>
      </c>
      <c r="B21" s="65"/>
      <c r="C21" s="43"/>
      <c r="F21" s="24"/>
      <c r="G21" s="63" t="n">
        <f aca="false">grille_officiel!G20</f>
        <v>6</v>
      </c>
      <c r="H21" s="40" t="n">
        <f aca="false">C11</f>
        <v>2</v>
      </c>
      <c r="I21" s="25" t="n">
        <f aca="false">IF(H21=2,1,IF(H21=1,0.5,0))</f>
        <v>1</v>
      </c>
      <c r="J21" s="64"/>
    </row>
    <row r="22" customFormat="false" ht="15.8" hidden="false" customHeight="false" outlineLevel="0" collapsed="false">
      <c r="A22" s="44"/>
      <c r="B22" s="44"/>
      <c r="C22" s="43"/>
      <c r="F22" s="24"/>
      <c r="G22" s="63" t="n">
        <f aca="false">grille_officiel!G21</f>
        <v>7</v>
      </c>
      <c r="H22" s="40" t="n">
        <f aca="false">C13</f>
        <v>2</v>
      </c>
      <c r="I22" s="25" t="n">
        <f aca="false">IF(H22=2,1,IF(H22=1,0.5,0))</f>
        <v>1</v>
      </c>
      <c r="J22" s="64"/>
    </row>
    <row r="23" customFormat="false" ht="15.8" hidden="false" customHeight="false" outlineLevel="0" collapsed="false">
      <c r="A23" s="44"/>
      <c r="B23" s="44"/>
      <c r="C23" s="43"/>
      <c r="F23" s="24"/>
      <c r="G23" s="63" t="n">
        <f aca="false">grille_officiel!G22</f>
        <v>8</v>
      </c>
      <c r="H23" s="38" t="n">
        <f aca="false">C15</f>
        <v>1</v>
      </c>
      <c r="I23" s="25" t="n">
        <f aca="false">IF(H23=2,1,IF(H23=1,0.5,0))</f>
        <v>0.5</v>
      </c>
      <c r="J23" s="64"/>
    </row>
    <row r="24" customFormat="false" ht="19.35" hidden="false" customHeight="false" outlineLevel="0" collapsed="false">
      <c r="A24" s="44"/>
      <c r="B24" s="44"/>
      <c r="C24" s="43"/>
      <c r="H24" s="47" t="s">
        <v>89</v>
      </c>
      <c r="I24" s="48" t="n">
        <f aca="false">J24</f>
        <v>9.0625</v>
      </c>
      <c r="J24" s="66" t="n">
        <f aca="false">J4+J9+J14+J18+J20</f>
        <v>9.0625</v>
      </c>
    </row>
  </sheetData>
  <mergeCells count="36">
    <mergeCell ref="A1:B1"/>
    <mergeCell ref="C1:D1"/>
    <mergeCell ref="E1:F1"/>
    <mergeCell ref="F2:F3"/>
    <mergeCell ref="G2:G3"/>
    <mergeCell ref="H2:H3"/>
    <mergeCell ref="I2:I3"/>
    <mergeCell ref="J2:J3"/>
    <mergeCell ref="F4:F8"/>
    <mergeCell ref="G4:G6"/>
    <mergeCell ref="H4:H6"/>
    <mergeCell ref="I4:I6"/>
    <mergeCell ref="J4:J8"/>
    <mergeCell ref="A5:A6"/>
    <mergeCell ref="A7:A8"/>
    <mergeCell ref="G7:G8"/>
    <mergeCell ref="H7:H8"/>
    <mergeCell ref="I7:I8"/>
    <mergeCell ref="F9:F13"/>
    <mergeCell ref="G9:G10"/>
    <mergeCell ref="H9:H10"/>
    <mergeCell ref="I9:I10"/>
    <mergeCell ref="J9:J13"/>
    <mergeCell ref="A10:A11"/>
    <mergeCell ref="G11:G13"/>
    <mergeCell ref="H11:H13"/>
    <mergeCell ref="I11:I13"/>
    <mergeCell ref="A12:A13"/>
    <mergeCell ref="A14:A15"/>
    <mergeCell ref="F14:F17"/>
    <mergeCell ref="J14:J17"/>
    <mergeCell ref="F18:F19"/>
    <mergeCell ref="J18:J19"/>
    <mergeCell ref="F20:F23"/>
    <mergeCell ref="J20:J23"/>
    <mergeCell ref="A21:B21"/>
  </mergeCells>
  <dataValidations count="1">
    <dataValidation allowBlank="true" operator="equal" showDropDown="false" showErrorMessage="true" showInputMessage="false" sqref="C3:C16" type="list">
      <formula1>"0,1,2"</formula1>
      <formula2>0</formula2>
    </dataValidation>
  </dataValidations>
  <hyperlinks>
    <hyperlink ref="A21" location="liste_eleve" display="#abs_ retard"/>
  </hyperlink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6.94"/>
    <col collapsed="false" customWidth="true" hidden="false" outlineLevel="0" max="3" min="3" style="0" width="14.59"/>
    <col collapsed="false" customWidth="true" hidden="false" outlineLevel="0" max="4" min="4" style="0" width="8.47"/>
    <col collapsed="false" customWidth="false" hidden="false" outlineLevel="0" max="5" min="5" style="0" width="11.52"/>
    <col collapsed="false" customWidth="true" hidden="false" outlineLevel="0" max="6" min="6" style="0" width="18.89"/>
    <col collapsed="false" customWidth="false" hidden="false" outlineLevel="0" max="9" min="7" style="0" width="11.52"/>
    <col collapsed="false" customWidth="true" hidden="false" outlineLevel="0" max="10" min="10" style="0" width="16.39"/>
    <col collapsed="false" customWidth="false" hidden="false" outlineLevel="0" max="1025" min="11" style="0" width="11.52"/>
  </cols>
  <sheetData>
    <row r="1" customFormat="false" ht="19.35" hidden="false" customHeight="false" outlineLevel="0" collapsed="false">
      <c r="A1" s="54" t="s">
        <v>90</v>
      </c>
      <c r="B1" s="54"/>
      <c r="C1" s="55" t="str">
        <f aca="false">LOOKUP(4,num,prenom)</f>
        <v>DEGUEULE </v>
      </c>
      <c r="D1" s="55"/>
      <c r="E1" s="56" t="s">
        <v>91</v>
      </c>
      <c r="F1" s="56"/>
      <c r="G1" s="57" t="str">
        <f aca="false">LOOKUP(4,num,Noms)</f>
        <v>Elsa</v>
      </c>
      <c r="H1" s="57"/>
      <c r="I1" s="58"/>
      <c r="J1" s="59"/>
    </row>
    <row r="2" customFormat="false" ht="59.25" hidden="false" customHeight="false" outlineLevel="0" collapsed="false">
      <c r="A2" s="16" t="str">
        <f aca="false">grille_officiel!A1</f>
        <v>Question</v>
      </c>
      <c r="B2" s="16" t="str">
        <f aca="false">grille_officiel!B1</f>
        <v>Compétences</v>
      </c>
      <c r="C2" s="17" t="str">
        <f aca="false">grille_officiel!C1</f>
        <v>Appréciation du niveau d'acquisition Choisir 0, 1 ou 2</v>
      </c>
      <c r="F2" s="18" t="str">
        <f aca="false">grille_officiel!F1</f>
        <v>Compétences</v>
      </c>
      <c r="G2" s="18" t="str">
        <f aca="false">grille_officiel!G1</f>
        <v>Question</v>
      </c>
      <c r="H2" s="18" t="str">
        <f aca="false">grille_officiel!H1</f>
        <v>Codage</v>
      </c>
      <c r="I2" s="19" t="str">
        <f aca="false">grille_officiel!I1</f>
        <v>Points</v>
      </c>
      <c r="J2" s="20" t="str">
        <f aca="false">grille_officiel!J1</f>
        <v>Poids de la compétence</v>
      </c>
    </row>
    <row r="3" customFormat="false" ht="15.8" hidden="false" customHeight="false" outlineLevel="0" collapsed="false">
      <c r="A3" s="21" t="n">
        <f aca="false">grille_officiel!A2</f>
        <v>1</v>
      </c>
      <c r="B3" s="60" t="str">
        <f aca="false">grille_officiel!B2</f>
        <v>APP</v>
      </c>
      <c r="C3" s="23" t="n">
        <v>2</v>
      </c>
      <c r="F3" s="18"/>
      <c r="G3" s="18"/>
      <c r="H3" s="18"/>
      <c r="I3" s="19"/>
      <c r="J3" s="20"/>
    </row>
    <row r="4" customFormat="false" ht="15.8" hidden="false" customHeight="false" outlineLevel="0" collapsed="false">
      <c r="A4" s="21" t="n">
        <f aca="false">grille_officiel!A3</f>
        <v>2</v>
      </c>
      <c r="B4" s="60" t="str">
        <f aca="false">grille_officiel!B3</f>
        <v>REA</v>
      </c>
      <c r="C4" s="23" t="n">
        <v>0</v>
      </c>
      <c r="F4" s="24" t="str">
        <f aca="false">grille_officiel!F3</f>
        <v>S'approprier        APP</v>
      </c>
      <c r="G4" s="24" t="n">
        <f aca="false">grille_officiel!G3</f>
        <v>1</v>
      </c>
      <c r="H4" s="24" t="n">
        <f aca="false">C3</f>
        <v>2</v>
      </c>
      <c r="I4" s="25" t="n">
        <f aca="false">IF(H4=2,1,IF(H4=1,0.5,0))</f>
        <v>1</v>
      </c>
      <c r="J4" s="61" t="n">
        <f aca="false">(I4+I7)*1.5/2</f>
        <v>0.75</v>
      </c>
    </row>
    <row r="5" customFormat="false" ht="15.8" hidden="false" customHeight="false" outlineLevel="0" collapsed="false">
      <c r="A5" s="21" t="n">
        <f aca="false">grille_officiel!A4</f>
        <v>3</v>
      </c>
      <c r="B5" s="60" t="str">
        <f aca="false">grille_officiel!B4</f>
        <v>RAI</v>
      </c>
      <c r="C5" s="28" t="n">
        <v>0</v>
      </c>
      <c r="F5" s="24"/>
      <c r="G5" s="24"/>
      <c r="H5" s="24"/>
      <c r="I5" s="25" t="n">
        <f aca="false">IF(H5=2,1,IF(H5=1,0.5,0))</f>
        <v>0</v>
      </c>
      <c r="J5" s="61"/>
    </row>
    <row r="6" customFormat="false" ht="15.8" hidden="false" customHeight="false" outlineLevel="0" collapsed="false">
      <c r="A6" s="21"/>
      <c r="B6" s="60" t="str">
        <f aca="false">grille_officiel!B5</f>
        <v>COM</v>
      </c>
      <c r="C6" s="30" t="n">
        <v>0</v>
      </c>
      <c r="F6" s="24"/>
      <c r="G6" s="24"/>
      <c r="H6" s="24"/>
      <c r="I6" s="25" t="n">
        <f aca="false">IF(H6=2,1,IF(H6=1,0.5,0))</f>
        <v>0</v>
      </c>
      <c r="J6" s="61"/>
    </row>
    <row r="7" customFormat="false" ht="15.8" hidden="false" customHeight="false" outlineLevel="0" collapsed="false">
      <c r="A7" s="21" t="n">
        <f aca="false">grille_officiel!A6</f>
        <v>4</v>
      </c>
      <c r="B7" s="60" t="str">
        <f aca="false">grille_officiel!B6</f>
        <v>REA</v>
      </c>
      <c r="C7" s="28" t="n">
        <v>0</v>
      </c>
      <c r="F7" s="24"/>
      <c r="G7" s="31" t="n">
        <f aca="false">grille_officiel!G6</f>
        <v>9</v>
      </c>
      <c r="H7" s="31" t="n">
        <f aca="false">C16</f>
        <v>0</v>
      </c>
      <c r="I7" s="25" t="n">
        <f aca="false">IF(H7=2,1,IF(H7=1,0.5,0))</f>
        <v>0</v>
      </c>
      <c r="J7" s="61"/>
    </row>
    <row r="8" customFormat="false" ht="15.8" hidden="false" customHeight="false" outlineLevel="0" collapsed="false">
      <c r="A8" s="21"/>
      <c r="B8" s="60" t="str">
        <f aca="false">grille_officiel!B7</f>
        <v>VAL</v>
      </c>
      <c r="C8" s="30" t="n">
        <v>0</v>
      </c>
      <c r="F8" s="24"/>
      <c r="G8" s="31"/>
      <c r="H8" s="31"/>
      <c r="I8" s="25" t="n">
        <f aca="false">IF(H8=2,1,IF(H8=1,0.5,0))</f>
        <v>0</v>
      </c>
      <c r="J8" s="61"/>
    </row>
    <row r="9" customFormat="false" ht="15.8" hidden="false" customHeight="false" outlineLevel="0" collapsed="false">
      <c r="A9" s="32" t="n">
        <f aca="false">grille_officiel!A8</f>
        <v>5</v>
      </c>
      <c r="B9" s="60" t="str">
        <f aca="false">grille_officiel!B8</f>
        <v>REA</v>
      </c>
      <c r="C9" s="34" t="n">
        <v>0</v>
      </c>
      <c r="F9" s="24" t="str">
        <f aca="false">grille_officiel!F8</f>
        <v>Analyser, Raisonner ANA</v>
      </c>
      <c r="G9" s="35" t="n">
        <f aca="false">grille_officiel!G8</f>
        <v>3</v>
      </c>
      <c r="H9" s="35" t="n">
        <f aca="false">C5</f>
        <v>0</v>
      </c>
      <c r="I9" s="25" t="n">
        <f aca="false">IF(H9=2,1,IF(H9=1,0.5,0))</f>
        <v>0</v>
      </c>
      <c r="J9" s="62" t="n">
        <f aca="false">(I9+I11)*1.5/2</f>
        <v>0.375</v>
      </c>
    </row>
    <row r="10" customFormat="false" ht="15.8" hidden="false" customHeight="false" outlineLevel="0" collapsed="false">
      <c r="A10" s="37" t="n">
        <f aca="false">grille_officiel!A9</f>
        <v>6</v>
      </c>
      <c r="B10" s="60" t="str">
        <f aca="false">grille_officiel!B9</f>
        <v>REA</v>
      </c>
      <c r="C10" s="28" t="n">
        <v>2</v>
      </c>
      <c r="F10" s="24"/>
      <c r="G10" s="35"/>
      <c r="H10" s="35"/>
      <c r="I10" s="25" t="n">
        <f aca="false">IF(H10=2,1,IF(H10=1,0.5,0))</f>
        <v>0</v>
      </c>
      <c r="J10" s="62"/>
    </row>
    <row r="11" customFormat="false" ht="15.8" hidden="false" customHeight="false" outlineLevel="0" collapsed="false">
      <c r="A11" s="37"/>
      <c r="B11" s="60" t="str">
        <f aca="false">grille_officiel!B10</f>
        <v>COM</v>
      </c>
      <c r="C11" s="30" t="n">
        <v>1</v>
      </c>
      <c r="F11" s="24"/>
      <c r="G11" s="38" t="n">
        <f aca="false">grille_officiel!G10</f>
        <v>8</v>
      </c>
      <c r="H11" s="38" t="n">
        <f aca="false">C14</f>
        <v>1</v>
      </c>
      <c r="I11" s="25" t="n">
        <f aca="false">IF(H11=2,1,IF(H11=1,0.5,0))</f>
        <v>0.5</v>
      </c>
      <c r="J11" s="62"/>
    </row>
    <row r="12" customFormat="false" ht="15.8" hidden="false" customHeight="false" outlineLevel="0" collapsed="false">
      <c r="A12" s="37" t="n">
        <f aca="false">grille_officiel!A11</f>
        <v>7</v>
      </c>
      <c r="B12" s="60" t="str">
        <f aca="false">grille_officiel!B11</f>
        <v>VAL</v>
      </c>
      <c r="C12" s="28" t="n">
        <v>1</v>
      </c>
      <c r="F12" s="24"/>
      <c r="G12" s="38"/>
      <c r="H12" s="38"/>
      <c r="I12" s="25" t="n">
        <f aca="false">IF(H12=2,1,IF(H12=1,0.5,0))</f>
        <v>0</v>
      </c>
      <c r="J12" s="62"/>
    </row>
    <row r="13" customFormat="false" ht="15.8" hidden="false" customHeight="false" outlineLevel="0" collapsed="false">
      <c r="A13" s="37"/>
      <c r="B13" s="60" t="str">
        <f aca="false">grille_officiel!B12</f>
        <v>COM</v>
      </c>
      <c r="C13" s="30" t="n">
        <v>2</v>
      </c>
      <c r="F13" s="24"/>
      <c r="G13" s="38"/>
      <c r="H13" s="38"/>
      <c r="I13" s="25" t="n">
        <f aca="false">IF(H13=2,1,IF(H13=1,0.5,0))</f>
        <v>0</v>
      </c>
      <c r="J13" s="62"/>
    </row>
    <row r="14" customFormat="false" ht="15.8" hidden="false" customHeight="false" outlineLevel="0" collapsed="false">
      <c r="A14" s="37" t="n">
        <f aca="false">grille_officiel!A13</f>
        <v>8</v>
      </c>
      <c r="B14" s="60" t="str">
        <f aca="false">grille_officiel!B13</f>
        <v>RAI</v>
      </c>
      <c r="C14" s="28" t="n">
        <v>1</v>
      </c>
      <c r="F14" s="24" t="str">
        <f aca="false">grille_officiel!F13</f>
        <v>Réaliser             REA</v>
      </c>
      <c r="G14" s="63" t="n">
        <f aca="false">grille_officiel!G13</f>
        <v>2</v>
      </c>
      <c r="H14" s="35" t="n">
        <f aca="false">C4</f>
        <v>0</v>
      </c>
      <c r="I14" s="25" t="n">
        <f aca="false">IF(H14=2,1,IF(H14=1,0.5,0))</f>
        <v>0</v>
      </c>
      <c r="J14" s="62" t="n">
        <f aca="false">I14+I15+I16+I17</f>
        <v>1</v>
      </c>
    </row>
    <row r="15" customFormat="false" ht="15.8" hidden="false" customHeight="false" outlineLevel="0" collapsed="false">
      <c r="A15" s="37"/>
      <c r="B15" s="60" t="str">
        <f aca="false">grille_officiel!B14</f>
        <v>COM</v>
      </c>
      <c r="C15" s="30" t="n">
        <v>1</v>
      </c>
      <c r="F15" s="24"/>
      <c r="G15" s="63" t="n">
        <f aca="false">grille_officiel!G14</f>
        <v>4</v>
      </c>
      <c r="H15" s="40" t="n">
        <f aca="false">C7</f>
        <v>0</v>
      </c>
      <c r="I15" s="25" t="n">
        <f aca="false">IF(H15=2,1,IF(H15=1,0.5,0))</f>
        <v>0</v>
      </c>
      <c r="J15" s="62"/>
    </row>
    <row r="16" customFormat="false" ht="15.8" hidden="false" customHeight="false" outlineLevel="0" collapsed="false">
      <c r="A16" s="21" t="n">
        <f aca="false">grille_officiel!A15</f>
        <v>9</v>
      </c>
      <c r="B16" s="60" t="str">
        <f aca="false">grille_officiel!B15</f>
        <v>APP</v>
      </c>
      <c r="C16" s="23" t="n">
        <v>0</v>
      </c>
      <c r="F16" s="24"/>
      <c r="G16" s="63" t="n">
        <f aca="false">grille_officiel!G15</f>
        <v>5</v>
      </c>
      <c r="H16" s="40" t="n">
        <f aca="false">C9</f>
        <v>0</v>
      </c>
      <c r="I16" s="25" t="n">
        <f aca="false">IF(H16=2,1,IF(H16=1,0.5,0))</f>
        <v>0</v>
      </c>
      <c r="J16" s="62"/>
    </row>
    <row r="17" customFormat="false" ht="15.8" hidden="false" customHeight="false" outlineLevel="0" collapsed="false">
      <c r="A17" s="41"/>
      <c r="B17" s="42"/>
      <c r="C17" s="43"/>
      <c r="F17" s="24"/>
      <c r="G17" s="63" t="n">
        <f aca="false">grille_officiel!G16</f>
        <v>6</v>
      </c>
      <c r="H17" s="40" t="n">
        <f aca="false">C10</f>
        <v>2</v>
      </c>
      <c r="I17" s="25" t="n">
        <f aca="false">IF(H17=2,1,IF(H17=1,0.5,0))</f>
        <v>1</v>
      </c>
      <c r="J17" s="62"/>
    </row>
    <row r="18" customFormat="false" ht="15.8" hidden="false" customHeight="false" outlineLevel="0" collapsed="false">
      <c r="A18" s="44"/>
      <c r="B18" s="44"/>
      <c r="C18" s="43"/>
      <c r="F18" s="24" t="str">
        <f aca="false">grille_officiel!F17</f>
        <v>Valider               VAL</v>
      </c>
      <c r="G18" s="63" t="n">
        <f aca="false">grille_officiel!G17</f>
        <v>4</v>
      </c>
      <c r="H18" s="35" t="n">
        <f aca="false">C8</f>
        <v>0</v>
      </c>
      <c r="I18" s="25" t="n">
        <f aca="false">IF(H18=2,1,IF(H18=1,0.5,0))</f>
        <v>0</v>
      </c>
      <c r="J18" s="64" t="n">
        <f aca="false">(I18+I19)*1.5/2</f>
        <v>0.375</v>
      </c>
    </row>
    <row r="19" customFormat="false" ht="15.8" hidden="false" customHeight="false" outlineLevel="0" collapsed="false">
      <c r="A19" s="44"/>
      <c r="B19" s="44"/>
      <c r="C19" s="43"/>
      <c r="F19" s="24"/>
      <c r="G19" s="63" t="n">
        <f aca="false">grille_officiel!G18</f>
        <v>7</v>
      </c>
      <c r="H19" s="40" t="n">
        <f aca="false">C12</f>
        <v>1</v>
      </c>
      <c r="I19" s="25" t="n">
        <f aca="false">IF(H19=2,1,IF(H19=1,0.5,0))</f>
        <v>0.5</v>
      </c>
      <c r="J19" s="64"/>
    </row>
    <row r="20" customFormat="false" ht="15.8" hidden="false" customHeight="false" outlineLevel="0" collapsed="false">
      <c r="A20" s="44"/>
      <c r="B20" s="44"/>
      <c r="C20" s="43"/>
      <c r="F20" s="24" t="str">
        <f aca="false">grille_officiel!F19</f>
        <v>Communiquer      COM</v>
      </c>
      <c r="G20" s="63" t="n">
        <f aca="false">grille_officiel!G19</f>
        <v>3</v>
      </c>
      <c r="H20" s="35" t="n">
        <f aca="false">C6</f>
        <v>0</v>
      </c>
      <c r="I20" s="25" t="n">
        <f aca="false">IF(H20=2,1,IF(H20=1,0.5,0))</f>
        <v>0</v>
      </c>
      <c r="J20" s="64" t="n">
        <f aca="false">(I20+I21+I22+I23)*1.5/4</f>
        <v>0.75</v>
      </c>
    </row>
    <row r="21" customFormat="false" ht="15.8" hidden="false" customHeight="false" outlineLevel="0" collapsed="false">
      <c r="A21" s="65" t="s">
        <v>92</v>
      </c>
      <c r="B21" s="65"/>
      <c r="C21" s="43"/>
      <c r="F21" s="24"/>
      <c r="G21" s="63" t="n">
        <f aca="false">grille_officiel!G20</f>
        <v>6</v>
      </c>
      <c r="H21" s="40" t="n">
        <f aca="false">C11</f>
        <v>1</v>
      </c>
      <c r="I21" s="25" t="n">
        <f aca="false">IF(H21=2,1,IF(H21=1,0.5,0))</f>
        <v>0.5</v>
      </c>
      <c r="J21" s="64"/>
    </row>
    <row r="22" customFormat="false" ht="15.8" hidden="false" customHeight="false" outlineLevel="0" collapsed="false">
      <c r="A22" s="44"/>
      <c r="B22" s="44"/>
      <c r="C22" s="43"/>
      <c r="F22" s="24"/>
      <c r="G22" s="63" t="n">
        <f aca="false">grille_officiel!G21</f>
        <v>7</v>
      </c>
      <c r="H22" s="40" t="n">
        <f aca="false">C13</f>
        <v>2</v>
      </c>
      <c r="I22" s="25" t="n">
        <f aca="false">IF(H22=2,1,IF(H22=1,0.5,0))</f>
        <v>1</v>
      </c>
      <c r="J22" s="64"/>
    </row>
    <row r="23" customFormat="false" ht="15.8" hidden="false" customHeight="false" outlineLevel="0" collapsed="false">
      <c r="A23" s="44"/>
      <c r="B23" s="44"/>
      <c r="C23" s="43"/>
      <c r="F23" s="24"/>
      <c r="G23" s="63" t="n">
        <f aca="false">grille_officiel!G22</f>
        <v>8</v>
      </c>
      <c r="H23" s="38" t="n">
        <f aca="false">C15</f>
        <v>1</v>
      </c>
      <c r="I23" s="25" t="n">
        <f aca="false">IF(H23=2,1,IF(H23=1,0.5,0))</f>
        <v>0.5</v>
      </c>
      <c r="J23" s="64"/>
    </row>
    <row r="24" customFormat="false" ht="19.35" hidden="false" customHeight="false" outlineLevel="0" collapsed="false">
      <c r="A24" s="44"/>
      <c r="B24" s="44"/>
      <c r="C24" s="43"/>
      <c r="H24" s="47" t="s">
        <v>89</v>
      </c>
      <c r="I24" s="48" t="n">
        <f aca="false">J24</f>
        <v>3.25</v>
      </c>
      <c r="J24" s="66" t="n">
        <f aca="false">J4+J9+J14+J18+J20</f>
        <v>3.25</v>
      </c>
    </row>
  </sheetData>
  <mergeCells count="36">
    <mergeCell ref="A1:B1"/>
    <mergeCell ref="C1:D1"/>
    <mergeCell ref="E1:F1"/>
    <mergeCell ref="F2:F3"/>
    <mergeCell ref="G2:G3"/>
    <mergeCell ref="H2:H3"/>
    <mergeCell ref="I2:I3"/>
    <mergeCell ref="J2:J3"/>
    <mergeCell ref="F4:F8"/>
    <mergeCell ref="G4:G6"/>
    <mergeCell ref="H4:H6"/>
    <mergeCell ref="I4:I6"/>
    <mergeCell ref="J4:J8"/>
    <mergeCell ref="A5:A6"/>
    <mergeCell ref="A7:A8"/>
    <mergeCell ref="G7:G8"/>
    <mergeCell ref="H7:H8"/>
    <mergeCell ref="I7:I8"/>
    <mergeCell ref="F9:F13"/>
    <mergeCell ref="G9:G10"/>
    <mergeCell ref="H9:H10"/>
    <mergeCell ref="I9:I10"/>
    <mergeCell ref="J9:J13"/>
    <mergeCell ref="A10:A11"/>
    <mergeCell ref="G11:G13"/>
    <mergeCell ref="H11:H13"/>
    <mergeCell ref="I11:I13"/>
    <mergeCell ref="A12:A13"/>
    <mergeCell ref="A14:A15"/>
    <mergeCell ref="F14:F17"/>
    <mergeCell ref="J14:J17"/>
    <mergeCell ref="F18:F19"/>
    <mergeCell ref="J18:J19"/>
    <mergeCell ref="F20:F23"/>
    <mergeCell ref="J20:J23"/>
    <mergeCell ref="A21:B21"/>
  </mergeCells>
  <dataValidations count="1">
    <dataValidation allowBlank="true" operator="equal" showDropDown="false" showErrorMessage="true" showInputMessage="false" sqref="C3:C16" type="list">
      <formula1>"0,1,2"</formula1>
      <formula2>0</formula2>
    </dataValidation>
  </dataValidations>
  <hyperlinks>
    <hyperlink ref="A21" location="liste_eleve" display="#abs_ retard"/>
  </hyperlink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6.94"/>
    <col collapsed="false" customWidth="false" hidden="false" outlineLevel="0" max="5" min="3" style="0" width="11.52"/>
    <col collapsed="false" customWidth="true" hidden="false" outlineLevel="0" max="6" min="6" style="0" width="18.89"/>
    <col collapsed="false" customWidth="false" hidden="false" outlineLevel="0" max="9" min="7" style="0" width="11.52"/>
    <col collapsed="false" customWidth="true" hidden="false" outlineLevel="0" max="10" min="10" style="0" width="18.61"/>
    <col collapsed="false" customWidth="false" hidden="false" outlineLevel="0" max="1025" min="11" style="0" width="11.52"/>
  </cols>
  <sheetData>
    <row r="1" customFormat="false" ht="19.35" hidden="false" customHeight="false" outlineLevel="0" collapsed="false">
      <c r="A1" s="54" t="s">
        <v>90</v>
      </c>
      <c r="B1" s="54"/>
      <c r="C1" s="55" t="str">
        <f aca="false">LOOKUP(5,num,prenom)</f>
        <v>DOUZILLÉ</v>
      </c>
      <c r="D1" s="55"/>
      <c r="E1" s="56" t="s">
        <v>91</v>
      </c>
      <c r="F1" s="56"/>
      <c r="G1" s="57" t="str">
        <f aca="false">LOOKUP(5,num,Noms)</f>
        <v>Leslie</v>
      </c>
      <c r="H1" s="57"/>
      <c r="I1" s="58"/>
      <c r="J1" s="59"/>
    </row>
    <row r="2" customFormat="false" ht="59.25" hidden="false" customHeight="false" outlineLevel="0" collapsed="false">
      <c r="A2" s="16" t="str">
        <f aca="false">grille_officiel!A1</f>
        <v>Question</v>
      </c>
      <c r="B2" s="16" t="str">
        <f aca="false">grille_officiel!B1</f>
        <v>Compétences</v>
      </c>
      <c r="C2" s="17" t="str">
        <f aca="false">grille_officiel!C1</f>
        <v>Appréciation du niveau d'acquisition Choisir 0, 1 ou 2</v>
      </c>
      <c r="F2" s="18" t="str">
        <f aca="false">grille_officiel!F1</f>
        <v>Compétences</v>
      </c>
      <c r="G2" s="18" t="str">
        <f aca="false">grille_officiel!G1</f>
        <v>Question</v>
      </c>
      <c r="H2" s="18" t="str">
        <f aca="false">grille_officiel!H1</f>
        <v>Codage</v>
      </c>
      <c r="I2" s="19" t="str">
        <f aca="false">grille_officiel!I1</f>
        <v>Points</v>
      </c>
      <c r="J2" s="20" t="str">
        <f aca="false">grille_officiel!J1</f>
        <v>Poids de la compétence</v>
      </c>
    </row>
    <row r="3" customFormat="false" ht="15.8" hidden="false" customHeight="false" outlineLevel="0" collapsed="false">
      <c r="A3" s="21" t="n">
        <f aca="false">grille_officiel!A2</f>
        <v>1</v>
      </c>
      <c r="B3" s="60" t="str">
        <f aca="false">grille_officiel!B2</f>
        <v>APP</v>
      </c>
      <c r="C3" s="23" t="n">
        <v>2</v>
      </c>
      <c r="F3" s="18"/>
      <c r="G3" s="18"/>
      <c r="H3" s="18"/>
      <c r="I3" s="19"/>
      <c r="J3" s="20"/>
    </row>
    <row r="4" customFormat="false" ht="15.8" hidden="false" customHeight="false" outlineLevel="0" collapsed="false">
      <c r="A4" s="21" t="n">
        <f aca="false">grille_officiel!A3</f>
        <v>2</v>
      </c>
      <c r="B4" s="60" t="str">
        <f aca="false">grille_officiel!B3</f>
        <v>REA</v>
      </c>
      <c r="C4" s="23" t="n">
        <v>1</v>
      </c>
      <c r="F4" s="24" t="str">
        <f aca="false">grille_officiel!F3</f>
        <v>S'approprier        APP</v>
      </c>
      <c r="G4" s="24" t="n">
        <f aca="false">grille_officiel!G3</f>
        <v>1</v>
      </c>
      <c r="H4" s="24" t="n">
        <f aca="false">C3</f>
        <v>2</v>
      </c>
      <c r="I4" s="25" t="n">
        <f aca="false">IF(H4=2,1,IF(H4=1,0.5,0))</f>
        <v>1</v>
      </c>
      <c r="J4" s="61" t="n">
        <f aca="false">(I4+I7)*1.5/2</f>
        <v>1.5</v>
      </c>
    </row>
    <row r="5" customFormat="false" ht="15.8" hidden="false" customHeight="false" outlineLevel="0" collapsed="false">
      <c r="A5" s="21" t="n">
        <f aca="false">grille_officiel!A4</f>
        <v>3</v>
      </c>
      <c r="B5" s="60" t="str">
        <f aca="false">grille_officiel!B4</f>
        <v>RAI</v>
      </c>
      <c r="C5" s="28" t="n">
        <v>0</v>
      </c>
      <c r="F5" s="24"/>
      <c r="G5" s="24"/>
      <c r="H5" s="24"/>
      <c r="I5" s="25" t="n">
        <f aca="false">IF(H5=2,1,IF(H5=1,0.5,0))</f>
        <v>0</v>
      </c>
      <c r="J5" s="61"/>
    </row>
    <row r="6" customFormat="false" ht="15.8" hidden="false" customHeight="false" outlineLevel="0" collapsed="false">
      <c r="A6" s="21"/>
      <c r="B6" s="60" t="str">
        <f aca="false">grille_officiel!B5</f>
        <v>COM</v>
      </c>
      <c r="C6" s="30" t="n">
        <v>0</v>
      </c>
      <c r="F6" s="24"/>
      <c r="G6" s="24"/>
      <c r="H6" s="24"/>
      <c r="I6" s="25" t="n">
        <f aca="false">IF(H6=2,1,IF(H6=1,0.5,0))</f>
        <v>0</v>
      </c>
      <c r="J6" s="61"/>
    </row>
    <row r="7" customFormat="false" ht="15.8" hidden="false" customHeight="false" outlineLevel="0" collapsed="false">
      <c r="A7" s="21" t="n">
        <f aca="false">grille_officiel!A6</f>
        <v>4</v>
      </c>
      <c r="B7" s="60" t="str">
        <f aca="false">grille_officiel!B6</f>
        <v>REA</v>
      </c>
      <c r="C7" s="28" t="n">
        <v>0</v>
      </c>
      <c r="F7" s="24"/>
      <c r="G7" s="31" t="n">
        <f aca="false">grille_officiel!G6</f>
        <v>9</v>
      </c>
      <c r="H7" s="31" t="n">
        <f aca="false">C16</f>
        <v>2</v>
      </c>
      <c r="I7" s="25" t="n">
        <f aca="false">IF(H7=2,1,IF(H7=1,0.5,0))</f>
        <v>1</v>
      </c>
      <c r="J7" s="61"/>
    </row>
    <row r="8" customFormat="false" ht="15.8" hidden="false" customHeight="false" outlineLevel="0" collapsed="false">
      <c r="A8" s="21"/>
      <c r="B8" s="60" t="str">
        <f aca="false">grille_officiel!B7</f>
        <v>VAL</v>
      </c>
      <c r="C8" s="30" t="n">
        <v>0</v>
      </c>
      <c r="F8" s="24"/>
      <c r="G8" s="31"/>
      <c r="H8" s="31"/>
      <c r="I8" s="25" t="n">
        <f aca="false">IF(H8=2,1,IF(H8=1,0.5,0))</f>
        <v>0</v>
      </c>
      <c r="J8" s="61"/>
    </row>
    <row r="9" customFormat="false" ht="15.8" hidden="false" customHeight="false" outlineLevel="0" collapsed="false">
      <c r="A9" s="32" t="n">
        <f aca="false">grille_officiel!A8</f>
        <v>5</v>
      </c>
      <c r="B9" s="60" t="str">
        <f aca="false">grille_officiel!B8</f>
        <v>REA</v>
      </c>
      <c r="C9" s="34" t="n">
        <v>1</v>
      </c>
      <c r="F9" s="24" t="str">
        <f aca="false">grille_officiel!F8</f>
        <v>Analyser, Raisonner ANA</v>
      </c>
      <c r="G9" s="35" t="n">
        <f aca="false">grille_officiel!G8</f>
        <v>3</v>
      </c>
      <c r="H9" s="35" t="n">
        <f aca="false">C5</f>
        <v>0</v>
      </c>
      <c r="I9" s="25" t="n">
        <f aca="false">IF(H9=2,1,IF(H9=1,0.5,0))</f>
        <v>0</v>
      </c>
      <c r="J9" s="62" t="n">
        <f aca="false">(I9+I11)*1.5/2</f>
        <v>0.75</v>
      </c>
    </row>
    <row r="10" customFormat="false" ht="15.8" hidden="false" customHeight="false" outlineLevel="0" collapsed="false">
      <c r="A10" s="37" t="n">
        <f aca="false">grille_officiel!A9</f>
        <v>6</v>
      </c>
      <c r="B10" s="60" t="str">
        <f aca="false">grille_officiel!B9</f>
        <v>REA</v>
      </c>
      <c r="C10" s="28" t="n">
        <v>2</v>
      </c>
      <c r="F10" s="24"/>
      <c r="G10" s="35"/>
      <c r="H10" s="35"/>
      <c r="I10" s="25" t="n">
        <f aca="false">IF(H10=2,1,IF(H10=1,0.5,0))</f>
        <v>0</v>
      </c>
      <c r="J10" s="62"/>
    </row>
    <row r="11" customFormat="false" ht="15.8" hidden="false" customHeight="false" outlineLevel="0" collapsed="false">
      <c r="A11" s="37"/>
      <c r="B11" s="60" t="str">
        <f aca="false">grille_officiel!B10</f>
        <v>COM</v>
      </c>
      <c r="C11" s="30" t="n">
        <v>0</v>
      </c>
      <c r="F11" s="24"/>
      <c r="G11" s="38" t="n">
        <f aca="false">grille_officiel!G10</f>
        <v>8</v>
      </c>
      <c r="H11" s="38" t="n">
        <f aca="false">C14</f>
        <v>2</v>
      </c>
      <c r="I11" s="25" t="n">
        <f aca="false">IF(H11=2,1,IF(H11=1,0.5,0))</f>
        <v>1</v>
      </c>
      <c r="J11" s="62"/>
    </row>
    <row r="12" customFormat="false" ht="15.8" hidden="false" customHeight="false" outlineLevel="0" collapsed="false">
      <c r="A12" s="37" t="n">
        <f aca="false">grille_officiel!A11</f>
        <v>7</v>
      </c>
      <c r="B12" s="60" t="str">
        <f aca="false">grille_officiel!B11</f>
        <v>VAL</v>
      </c>
      <c r="C12" s="28" t="n">
        <v>2</v>
      </c>
      <c r="F12" s="24"/>
      <c r="G12" s="38"/>
      <c r="H12" s="38"/>
      <c r="I12" s="25" t="n">
        <f aca="false">IF(H12=2,1,IF(H12=1,0.5,0))</f>
        <v>0</v>
      </c>
      <c r="J12" s="62"/>
    </row>
    <row r="13" customFormat="false" ht="15.8" hidden="false" customHeight="false" outlineLevel="0" collapsed="false">
      <c r="A13" s="37"/>
      <c r="B13" s="60" t="str">
        <f aca="false">grille_officiel!B12</f>
        <v>COM</v>
      </c>
      <c r="C13" s="30" t="n">
        <v>1</v>
      </c>
      <c r="F13" s="24"/>
      <c r="G13" s="38"/>
      <c r="H13" s="38"/>
      <c r="I13" s="25" t="n">
        <f aca="false">IF(H13=2,1,IF(H13=1,0.5,0))</f>
        <v>0</v>
      </c>
      <c r="J13" s="62"/>
    </row>
    <row r="14" customFormat="false" ht="15.8" hidden="false" customHeight="false" outlineLevel="0" collapsed="false">
      <c r="A14" s="37" t="n">
        <f aca="false">grille_officiel!A13</f>
        <v>8</v>
      </c>
      <c r="B14" s="60" t="str">
        <f aca="false">grille_officiel!B13</f>
        <v>RAI</v>
      </c>
      <c r="C14" s="28" t="n">
        <v>2</v>
      </c>
      <c r="F14" s="24" t="str">
        <f aca="false">grille_officiel!F13</f>
        <v>Réaliser             REA</v>
      </c>
      <c r="G14" s="63" t="n">
        <f aca="false">grille_officiel!G13</f>
        <v>2</v>
      </c>
      <c r="H14" s="35" t="n">
        <f aca="false">C4</f>
        <v>1</v>
      </c>
      <c r="I14" s="25" t="n">
        <f aca="false">IF(H14=2,1,IF(H14=1,0.5,0))</f>
        <v>0.5</v>
      </c>
      <c r="J14" s="62" t="n">
        <f aca="false">I14+I15+I16+I17</f>
        <v>2</v>
      </c>
    </row>
    <row r="15" customFormat="false" ht="15.8" hidden="false" customHeight="false" outlineLevel="0" collapsed="false">
      <c r="A15" s="37"/>
      <c r="B15" s="60" t="str">
        <f aca="false">grille_officiel!B14</f>
        <v>COM</v>
      </c>
      <c r="C15" s="30" t="n">
        <v>2</v>
      </c>
      <c r="F15" s="24"/>
      <c r="G15" s="63" t="n">
        <f aca="false">grille_officiel!G14</f>
        <v>4</v>
      </c>
      <c r="H15" s="40" t="n">
        <f aca="false">C7</f>
        <v>0</v>
      </c>
      <c r="I15" s="25" t="n">
        <f aca="false">IF(H15=2,1,IF(H15=1,0.5,0))</f>
        <v>0</v>
      </c>
      <c r="J15" s="62"/>
    </row>
    <row r="16" customFormat="false" ht="15.8" hidden="false" customHeight="false" outlineLevel="0" collapsed="false">
      <c r="A16" s="21" t="n">
        <f aca="false">grille_officiel!A15</f>
        <v>9</v>
      </c>
      <c r="B16" s="60" t="str">
        <f aca="false">grille_officiel!B15</f>
        <v>APP</v>
      </c>
      <c r="C16" s="23" t="n">
        <v>2</v>
      </c>
      <c r="F16" s="24"/>
      <c r="G16" s="63" t="n">
        <f aca="false">grille_officiel!G15</f>
        <v>5</v>
      </c>
      <c r="H16" s="40" t="n">
        <f aca="false">C9</f>
        <v>1</v>
      </c>
      <c r="I16" s="25" t="n">
        <f aca="false">IF(H16=2,1,IF(H16=1,0.5,0))</f>
        <v>0.5</v>
      </c>
      <c r="J16" s="62"/>
    </row>
    <row r="17" customFormat="false" ht="15.8" hidden="false" customHeight="false" outlineLevel="0" collapsed="false">
      <c r="A17" s="41"/>
      <c r="B17" s="42"/>
      <c r="C17" s="43"/>
      <c r="F17" s="24"/>
      <c r="G17" s="63" t="n">
        <f aca="false">grille_officiel!G16</f>
        <v>6</v>
      </c>
      <c r="H17" s="40" t="n">
        <f aca="false">C10</f>
        <v>2</v>
      </c>
      <c r="I17" s="25" t="n">
        <f aca="false">IF(H17=2,1,IF(H17=1,0.5,0))</f>
        <v>1</v>
      </c>
      <c r="J17" s="62"/>
    </row>
    <row r="18" customFormat="false" ht="15.8" hidden="false" customHeight="false" outlineLevel="0" collapsed="false">
      <c r="A18" s="44"/>
      <c r="B18" s="44"/>
      <c r="C18" s="43"/>
      <c r="F18" s="24" t="str">
        <f aca="false">grille_officiel!F17</f>
        <v>Valider               VAL</v>
      </c>
      <c r="G18" s="63" t="n">
        <f aca="false">grille_officiel!G17</f>
        <v>4</v>
      </c>
      <c r="H18" s="35" t="n">
        <f aca="false">C8</f>
        <v>0</v>
      </c>
      <c r="I18" s="25" t="n">
        <f aca="false">IF(H18=2,1,IF(H18=1,0.5,0))</f>
        <v>0</v>
      </c>
      <c r="J18" s="64" t="n">
        <f aca="false">(I18+I19)*1.5/2</f>
        <v>0.75</v>
      </c>
    </row>
    <row r="19" customFormat="false" ht="15.8" hidden="false" customHeight="false" outlineLevel="0" collapsed="false">
      <c r="A19" s="44"/>
      <c r="B19" s="44"/>
      <c r="C19" s="43"/>
      <c r="F19" s="24"/>
      <c r="G19" s="63" t="n">
        <f aca="false">grille_officiel!G18</f>
        <v>7</v>
      </c>
      <c r="H19" s="40" t="n">
        <f aca="false">C12</f>
        <v>2</v>
      </c>
      <c r="I19" s="25" t="n">
        <f aca="false">IF(H19=2,1,IF(H19=1,0.5,0))</f>
        <v>1</v>
      </c>
      <c r="J19" s="64"/>
    </row>
    <row r="20" customFormat="false" ht="15.8" hidden="false" customHeight="false" outlineLevel="0" collapsed="false">
      <c r="A20" s="44"/>
      <c r="B20" s="44"/>
      <c r="C20" s="43"/>
      <c r="F20" s="24" t="str">
        <f aca="false">grille_officiel!F19</f>
        <v>Communiquer      COM</v>
      </c>
      <c r="G20" s="63" t="n">
        <f aca="false">grille_officiel!G19</f>
        <v>3</v>
      </c>
      <c r="H20" s="35" t="n">
        <f aca="false">C6</f>
        <v>0</v>
      </c>
      <c r="I20" s="25" t="n">
        <f aca="false">IF(H20=2,1,IF(H20=1,0.5,0))</f>
        <v>0</v>
      </c>
      <c r="J20" s="64" t="n">
        <f aca="false">(I20+I21+I22+I23)*1.5/4</f>
        <v>0.5625</v>
      </c>
    </row>
    <row r="21" customFormat="false" ht="15.8" hidden="false" customHeight="false" outlineLevel="0" collapsed="false">
      <c r="A21" s="65" t="s">
        <v>92</v>
      </c>
      <c r="B21" s="65"/>
      <c r="C21" s="43"/>
      <c r="F21" s="24"/>
      <c r="G21" s="63" t="n">
        <f aca="false">grille_officiel!G20</f>
        <v>6</v>
      </c>
      <c r="H21" s="40" t="n">
        <f aca="false">C11</f>
        <v>0</v>
      </c>
      <c r="I21" s="25" t="n">
        <f aca="false">IF(H21=2,1,IF(H21=1,0.5,0))</f>
        <v>0</v>
      </c>
      <c r="J21" s="64"/>
    </row>
    <row r="22" customFormat="false" ht="15.8" hidden="false" customHeight="false" outlineLevel="0" collapsed="false">
      <c r="A22" s="44"/>
      <c r="B22" s="44"/>
      <c r="C22" s="43"/>
      <c r="F22" s="24"/>
      <c r="G22" s="63" t="n">
        <f aca="false">grille_officiel!G21</f>
        <v>7</v>
      </c>
      <c r="H22" s="40" t="n">
        <f aca="false">C13</f>
        <v>1</v>
      </c>
      <c r="I22" s="25" t="n">
        <f aca="false">IF(H22=2,1,IF(H22=1,0.5,0))</f>
        <v>0.5</v>
      </c>
      <c r="J22" s="64"/>
    </row>
    <row r="23" customFormat="false" ht="15.8" hidden="false" customHeight="false" outlineLevel="0" collapsed="false">
      <c r="A23" s="44"/>
      <c r="B23" s="44"/>
      <c r="C23" s="43"/>
      <c r="F23" s="24"/>
      <c r="G23" s="63" t="n">
        <f aca="false">grille_officiel!G22</f>
        <v>8</v>
      </c>
      <c r="H23" s="38" t="n">
        <f aca="false">C15</f>
        <v>2</v>
      </c>
      <c r="I23" s="25" t="n">
        <f aca="false">IF(H23=2,1,IF(H23=1,0.5,0))</f>
        <v>1</v>
      </c>
      <c r="J23" s="64"/>
    </row>
    <row r="24" customFormat="false" ht="19.35" hidden="false" customHeight="false" outlineLevel="0" collapsed="false">
      <c r="A24" s="44"/>
      <c r="B24" s="44"/>
      <c r="C24" s="43"/>
      <c r="H24" s="47" t="s">
        <v>89</v>
      </c>
      <c r="I24" s="48" t="n">
        <f aca="false">J24</f>
        <v>5.5625</v>
      </c>
      <c r="J24" s="66" t="n">
        <f aca="false">J4+J9+J14+J18+J20</f>
        <v>5.5625</v>
      </c>
    </row>
  </sheetData>
  <mergeCells count="36">
    <mergeCell ref="A1:B1"/>
    <mergeCell ref="C1:D1"/>
    <mergeCell ref="E1:F1"/>
    <mergeCell ref="F2:F3"/>
    <mergeCell ref="G2:G3"/>
    <mergeCell ref="H2:H3"/>
    <mergeCell ref="I2:I3"/>
    <mergeCell ref="J2:J3"/>
    <mergeCell ref="F4:F8"/>
    <mergeCell ref="G4:G6"/>
    <mergeCell ref="H4:H6"/>
    <mergeCell ref="I4:I6"/>
    <mergeCell ref="J4:J8"/>
    <mergeCell ref="A5:A6"/>
    <mergeCell ref="A7:A8"/>
    <mergeCell ref="G7:G8"/>
    <mergeCell ref="H7:H8"/>
    <mergeCell ref="I7:I8"/>
    <mergeCell ref="F9:F13"/>
    <mergeCell ref="G9:G10"/>
    <mergeCell ref="H9:H10"/>
    <mergeCell ref="I9:I10"/>
    <mergeCell ref="J9:J13"/>
    <mergeCell ref="A10:A11"/>
    <mergeCell ref="G11:G13"/>
    <mergeCell ref="H11:H13"/>
    <mergeCell ref="I11:I13"/>
    <mergeCell ref="A12:A13"/>
    <mergeCell ref="A14:A15"/>
    <mergeCell ref="F14:F17"/>
    <mergeCell ref="J14:J17"/>
    <mergeCell ref="F18:F19"/>
    <mergeCell ref="J18:J19"/>
    <mergeCell ref="F20:F23"/>
    <mergeCell ref="J20:J23"/>
    <mergeCell ref="A21:B21"/>
  </mergeCells>
  <dataValidations count="1">
    <dataValidation allowBlank="true" operator="equal" showDropDown="false" showErrorMessage="true" showInputMessage="false" sqref="C3:C16" type="list">
      <formula1>"0,1,2"</formula1>
      <formula2>0</formula2>
    </dataValidation>
  </dataValidations>
  <hyperlinks>
    <hyperlink ref="A21" location="liste_eleve" display="#abs_ retard"/>
  </hyperlink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24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false" hidden="false" outlineLevel="0" max="1" min="1" style="0" width="11.52"/>
    <col collapsed="false" customWidth="true" hidden="false" outlineLevel="0" max="2" min="2" style="0" width="16.94"/>
    <col collapsed="false" customWidth="false" hidden="false" outlineLevel="0" max="5" min="3" style="0" width="11.52"/>
    <col collapsed="false" customWidth="true" hidden="false" outlineLevel="0" max="6" min="6" style="0" width="18.89"/>
    <col collapsed="false" customWidth="false" hidden="false" outlineLevel="0" max="9" min="7" style="0" width="11.52"/>
    <col collapsed="false" customWidth="true" hidden="false" outlineLevel="0" max="10" min="10" style="0" width="20.56"/>
    <col collapsed="false" customWidth="false" hidden="false" outlineLevel="0" max="1025" min="11" style="0" width="11.52"/>
  </cols>
  <sheetData>
    <row r="1" customFormat="false" ht="19.35" hidden="false" customHeight="false" outlineLevel="0" collapsed="false">
      <c r="A1" s="54" t="s">
        <v>90</v>
      </c>
      <c r="B1" s="54"/>
      <c r="C1" s="55" t="str">
        <f aca="false">LOOKUP(6,num,prenom)</f>
        <v>GAILLARD </v>
      </c>
      <c r="D1" s="55"/>
      <c r="E1" s="56" t="s">
        <v>91</v>
      </c>
      <c r="F1" s="56"/>
      <c r="G1" s="57" t="str">
        <f aca="false">LOOKUP(6,num,Noms)</f>
        <v>Chloé</v>
      </c>
      <c r="H1" s="57"/>
      <c r="I1" s="58"/>
      <c r="J1" s="59"/>
    </row>
    <row r="2" customFormat="false" ht="59.25" hidden="false" customHeight="false" outlineLevel="0" collapsed="false">
      <c r="A2" s="16" t="str">
        <f aca="false">grille_officiel!A1</f>
        <v>Question</v>
      </c>
      <c r="B2" s="16" t="str">
        <f aca="false">grille_officiel!B1</f>
        <v>Compétences</v>
      </c>
      <c r="C2" s="17" t="str">
        <f aca="false">grille_officiel!C1</f>
        <v>Appréciation du niveau d'acquisition Choisir 0, 1 ou 2</v>
      </c>
      <c r="F2" s="18" t="str">
        <f aca="false">grille_officiel!F1</f>
        <v>Compétences</v>
      </c>
      <c r="G2" s="18" t="str">
        <f aca="false">grille_officiel!G1</f>
        <v>Question</v>
      </c>
      <c r="H2" s="18" t="str">
        <f aca="false">grille_officiel!H1</f>
        <v>Codage</v>
      </c>
      <c r="I2" s="19" t="str">
        <f aca="false">grille_officiel!I1</f>
        <v>Points</v>
      </c>
      <c r="J2" s="20" t="str">
        <f aca="false">grille_officiel!J1</f>
        <v>Poids de la compétence</v>
      </c>
    </row>
    <row r="3" customFormat="false" ht="15.8" hidden="false" customHeight="false" outlineLevel="0" collapsed="false">
      <c r="A3" s="21" t="n">
        <f aca="false">grille_officiel!A2</f>
        <v>1</v>
      </c>
      <c r="B3" s="60" t="str">
        <f aca="false">grille_officiel!B2</f>
        <v>APP</v>
      </c>
      <c r="C3" s="23" t="n">
        <v>2</v>
      </c>
      <c r="F3" s="18"/>
      <c r="G3" s="18"/>
      <c r="H3" s="18"/>
      <c r="I3" s="19"/>
      <c r="J3" s="20"/>
    </row>
    <row r="4" customFormat="false" ht="15.8" hidden="false" customHeight="false" outlineLevel="0" collapsed="false">
      <c r="A4" s="21" t="n">
        <f aca="false">grille_officiel!A3</f>
        <v>2</v>
      </c>
      <c r="B4" s="60" t="str">
        <f aca="false">grille_officiel!B3</f>
        <v>REA</v>
      </c>
      <c r="C4" s="23" t="n">
        <v>2</v>
      </c>
      <c r="F4" s="24" t="str">
        <f aca="false">grille_officiel!F3</f>
        <v>S'approprier        APP</v>
      </c>
      <c r="G4" s="24" t="n">
        <f aca="false">grille_officiel!G3</f>
        <v>1</v>
      </c>
      <c r="H4" s="24" t="n">
        <f aca="false">C3</f>
        <v>2</v>
      </c>
      <c r="I4" s="25" t="n">
        <f aca="false">IF(H4=2,1,IF(H4=1,0.5,0))</f>
        <v>1</v>
      </c>
      <c r="J4" s="61" t="n">
        <f aca="false">(I4+I7)*1.5/2</f>
        <v>0.75</v>
      </c>
    </row>
    <row r="5" customFormat="false" ht="15.8" hidden="false" customHeight="false" outlineLevel="0" collapsed="false">
      <c r="A5" s="21" t="n">
        <f aca="false">grille_officiel!A4</f>
        <v>3</v>
      </c>
      <c r="B5" s="60" t="str">
        <f aca="false">grille_officiel!B4</f>
        <v>RAI</v>
      </c>
      <c r="C5" s="28" t="n">
        <v>0</v>
      </c>
      <c r="F5" s="24"/>
      <c r="G5" s="24"/>
      <c r="H5" s="24"/>
      <c r="I5" s="25" t="n">
        <f aca="false">IF(H5=2,1,IF(H5=1,0.5,0))</f>
        <v>0</v>
      </c>
      <c r="J5" s="61"/>
    </row>
    <row r="6" customFormat="false" ht="15.8" hidden="false" customHeight="false" outlineLevel="0" collapsed="false">
      <c r="A6" s="21"/>
      <c r="B6" s="60" t="str">
        <f aca="false">grille_officiel!B5</f>
        <v>COM</v>
      </c>
      <c r="C6" s="30" t="n">
        <v>0</v>
      </c>
      <c r="F6" s="24"/>
      <c r="G6" s="24"/>
      <c r="H6" s="24"/>
      <c r="I6" s="25" t="n">
        <f aca="false">IF(H6=2,1,IF(H6=1,0.5,0))</f>
        <v>0</v>
      </c>
      <c r="J6" s="61"/>
    </row>
    <row r="7" customFormat="false" ht="15.8" hidden="false" customHeight="false" outlineLevel="0" collapsed="false">
      <c r="A7" s="21" t="n">
        <f aca="false">grille_officiel!A6</f>
        <v>4</v>
      </c>
      <c r="B7" s="60" t="str">
        <f aca="false">grille_officiel!B6</f>
        <v>REA</v>
      </c>
      <c r="C7" s="28" t="n">
        <v>0</v>
      </c>
      <c r="F7" s="24"/>
      <c r="G7" s="31" t="n">
        <f aca="false">grille_officiel!G6</f>
        <v>9</v>
      </c>
      <c r="H7" s="31" t="n">
        <f aca="false">C16</f>
        <v>0</v>
      </c>
      <c r="I7" s="25" t="n">
        <f aca="false">IF(H7=2,1,IF(H7=1,0.5,0))</f>
        <v>0</v>
      </c>
      <c r="J7" s="61"/>
    </row>
    <row r="8" customFormat="false" ht="15.8" hidden="false" customHeight="false" outlineLevel="0" collapsed="false">
      <c r="A8" s="21"/>
      <c r="B8" s="60" t="str">
        <f aca="false">grille_officiel!B7</f>
        <v>VAL</v>
      </c>
      <c r="C8" s="30" t="n">
        <v>0</v>
      </c>
      <c r="F8" s="24"/>
      <c r="G8" s="31"/>
      <c r="H8" s="31"/>
      <c r="I8" s="25" t="n">
        <f aca="false">IF(H8=2,1,IF(H8=1,0.5,0))</f>
        <v>0</v>
      </c>
      <c r="J8" s="61"/>
    </row>
    <row r="9" customFormat="false" ht="15.8" hidden="false" customHeight="false" outlineLevel="0" collapsed="false">
      <c r="A9" s="32" t="n">
        <f aca="false">grille_officiel!A8</f>
        <v>5</v>
      </c>
      <c r="B9" s="60" t="str">
        <f aca="false">grille_officiel!B8</f>
        <v>REA</v>
      </c>
      <c r="C9" s="34" t="n">
        <v>0</v>
      </c>
      <c r="F9" s="24" t="str">
        <f aca="false">grille_officiel!F8</f>
        <v>Analyser, Raisonner ANA</v>
      </c>
      <c r="G9" s="35" t="n">
        <f aca="false">grille_officiel!G8</f>
        <v>3</v>
      </c>
      <c r="H9" s="35" t="n">
        <f aca="false">C5</f>
        <v>0</v>
      </c>
      <c r="I9" s="25" t="n">
        <f aca="false">IF(H9=2,1,IF(H9=1,0.5,0))</f>
        <v>0</v>
      </c>
      <c r="J9" s="62" t="n">
        <f aca="false">(I9+I11)*1.5/2</f>
        <v>0</v>
      </c>
    </row>
    <row r="10" customFormat="false" ht="15.8" hidden="false" customHeight="false" outlineLevel="0" collapsed="false">
      <c r="A10" s="37" t="n">
        <f aca="false">grille_officiel!A9</f>
        <v>6</v>
      </c>
      <c r="B10" s="60" t="str">
        <f aca="false">grille_officiel!B9</f>
        <v>REA</v>
      </c>
      <c r="C10" s="28" t="n">
        <v>2</v>
      </c>
      <c r="F10" s="24"/>
      <c r="G10" s="35"/>
      <c r="H10" s="35"/>
      <c r="I10" s="25" t="n">
        <f aca="false">IF(H10=2,1,IF(H10=1,0.5,0))</f>
        <v>0</v>
      </c>
      <c r="J10" s="62"/>
    </row>
    <row r="11" customFormat="false" ht="15.8" hidden="false" customHeight="false" outlineLevel="0" collapsed="false">
      <c r="A11" s="37"/>
      <c r="B11" s="60" t="str">
        <f aca="false">grille_officiel!B10</f>
        <v>COM</v>
      </c>
      <c r="C11" s="30" t="n">
        <v>2</v>
      </c>
      <c r="F11" s="24"/>
      <c r="G11" s="38" t="n">
        <f aca="false">grille_officiel!G10</f>
        <v>8</v>
      </c>
      <c r="H11" s="38" t="n">
        <f aca="false">C14</f>
        <v>0</v>
      </c>
      <c r="I11" s="25" t="n">
        <f aca="false">IF(H11=2,1,IF(H11=1,0.5,0))</f>
        <v>0</v>
      </c>
      <c r="J11" s="62"/>
    </row>
    <row r="12" customFormat="false" ht="15.8" hidden="false" customHeight="false" outlineLevel="0" collapsed="false">
      <c r="A12" s="37" t="n">
        <f aca="false">grille_officiel!A11</f>
        <v>7</v>
      </c>
      <c r="B12" s="60" t="str">
        <f aca="false">grille_officiel!B11</f>
        <v>VAL</v>
      </c>
      <c r="C12" s="28" t="n">
        <v>2</v>
      </c>
      <c r="F12" s="24"/>
      <c r="G12" s="38"/>
      <c r="H12" s="38"/>
      <c r="I12" s="25" t="n">
        <f aca="false">IF(H12=2,1,IF(H12=1,0.5,0))</f>
        <v>0</v>
      </c>
      <c r="J12" s="62"/>
    </row>
    <row r="13" customFormat="false" ht="15.8" hidden="false" customHeight="false" outlineLevel="0" collapsed="false">
      <c r="A13" s="37"/>
      <c r="B13" s="60" t="str">
        <f aca="false">grille_officiel!B12</f>
        <v>COM</v>
      </c>
      <c r="C13" s="30" t="n">
        <v>0</v>
      </c>
      <c r="F13" s="24"/>
      <c r="G13" s="38"/>
      <c r="H13" s="38"/>
      <c r="I13" s="25" t="n">
        <f aca="false">IF(H13=2,1,IF(H13=1,0.5,0))</f>
        <v>0</v>
      </c>
      <c r="J13" s="62"/>
    </row>
    <row r="14" customFormat="false" ht="15.8" hidden="false" customHeight="false" outlineLevel="0" collapsed="false">
      <c r="A14" s="37" t="n">
        <f aca="false">grille_officiel!A13</f>
        <v>8</v>
      </c>
      <c r="B14" s="60" t="str">
        <f aca="false">grille_officiel!B13</f>
        <v>RAI</v>
      </c>
      <c r="C14" s="28" t="n">
        <v>0</v>
      </c>
      <c r="F14" s="24" t="str">
        <f aca="false">grille_officiel!F13</f>
        <v>Réaliser             REA</v>
      </c>
      <c r="G14" s="63" t="n">
        <f aca="false">grille_officiel!G13</f>
        <v>2</v>
      </c>
      <c r="H14" s="35" t="n">
        <f aca="false">C4</f>
        <v>2</v>
      </c>
      <c r="I14" s="25" t="n">
        <f aca="false">IF(H14=2,1,IF(H14=1,0.5,0))</f>
        <v>1</v>
      </c>
      <c r="J14" s="62" t="n">
        <f aca="false">I14+I15+I16+I17</f>
        <v>2</v>
      </c>
    </row>
    <row r="15" customFormat="false" ht="15.8" hidden="false" customHeight="false" outlineLevel="0" collapsed="false">
      <c r="A15" s="37"/>
      <c r="B15" s="60" t="str">
        <f aca="false">grille_officiel!B14</f>
        <v>COM</v>
      </c>
      <c r="C15" s="30" t="n">
        <v>0</v>
      </c>
      <c r="F15" s="24"/>
      <c r="G15" s="63" t="n">
        <f aca="false">grille_officiel!G14</f>
        <v>4</v>
      </c>
      <c r="H15" s="40" t="n">
        <f aca="false">C7</f>
        <v>0</v>
      </c>
      <c r="I15" s="25" t="n">
        <f aca="false">IF(H15=2,1,IF(H15=1,0.5,0))</f>
        <v>0</v>
      </c>
      <c r="J15" s="62"/>
    </row>
    <row r="16" customFormat="false" ht="15.8" hidden="false" customHeight="false" outlineLevel="0" collapsed="false">
      <c r="A16" s="21" t="n">
        <f aca="false">grille_officiel!A15</f>
        <v>9</v>
      </c>
      <c r="B16" s="60" t="str">
        <f aca="false">grille_officiel!B15</f>
        <v>APP</v>
      </c>
      <c r="C16" s="23" t="n">
        <v>0</v>
      </c>
      <c r="F16" s="24"/>
      <c r="G16" s="63" t="n">
        <f aca="false">grille_officiel!G15</f>
        <v>5</v>
      </c>
      <c r="H16" s="40" t="n">
        <f aca="false">C9</f>
        <v>0</v>
      </c>
      <c r="I16" s="25" t="n">
        <f aca="false">IF(H16=2,1,IF(H16=1,0.5,0))</f>
        <v>0</v>
      </c>
      <c r="J16" s="62"/>
    </row>
    <row r="17" customFormat="false" ht="15.8" hidden="false" customHeight="false" outlineLevel="0" collapsed="false">
      <c r="A17" s="41"/>
      <c r="B17" s="42"/>
      <c r="C17" s="43"/>
      <c r="F17" s="24"/>
      <c r="G17" s="63" t="n">
        <f aca="false">grille_officiel!G16</f>
        <v>6</v>
      </c>
      <c r="H17" s="40" t="n">
        <f aca="false">C10</f>
        <v>2</v>
      </c>
      <c r="I17" s="25" t="n">
        <f aca="false">IF(H17=2,1,IF(H17=1,0.5,0))</f>
        <v>1</v>
      </c>
      <c r="J17" s="62"/>
    </row>
    <row r="18" customFormat="false" ht="15.8" hidden="false" customHeight="false" outlineLevel="0" collapsed="false">
      <c r="A18" s="44"/>
      <c r="B18" s="44"/>
      <c r="C18" s="43"/>
      <c r="F18" s="24" t="str">
        <f aca="false">grille_officiel!F17</f>
        <v>Valider               VAL</v>
      </c>
      <c r="G18" s="63" t="n">
        <f aca="false">grille_officiel!G17</f>
        <v>4</v>
      </c>
      <c r="H18" s="35" t="n">
        <f aca="false">C8</f>
        <v>0</v>
      </c>
      <c r="I18" s="25" t="n">
        <f aca="false">IF(H18=2,1,IF(H18=1,0.5,0))</f>
        <v>0</v>
      </c>
      <c r="J18" s="64" t="n">
        <f aca="false">(I18+I19)*1.5/2</f>
        <v>0.75</v>
      </c>
    </row>
    <row r="19" customFormat="false" ht="15.8" hidden="false" customHeight="false" outlineLevel="0" collapsed="false">
      <c r="A19" s="44"/>
      <c r="B19" s="44"/>
      <c r="C19" s="43"/>
      <c r="F19" s="24"/>
      <c r="G19" s="63" t="n">
        <f aca="false">grille_officiel!G18</f>
        <v>7</v>
      </c>
      <c r="H19" s="40" t="n">
        <f aca="false">C12</f>
        <v>2</v>
      </c>
      <c r="I19" s="25" t="n">
        <f aca="false">IF(H19=2,1,IF(H19=1,0.5,0))</f>
        <v>1</v>
      </c>
      <c r="J19" s="64"/>
    </row>
    <row r="20" customFormat="false" ht="15.8" hidden="false" customHeight="false" outlineLevel="0" collapsed="false">
      <c r="A20" s="65" t="s">
        <v>92</v>
      </c>
      <c r="B20" s="65"/>
      <c r="C20" s="43"/>
      <c r="F20" s="24" t="str">
        <f aca="false">grille_officiel!F19</f>
        <v>Communiquer      COM</v>
      </c>
      <c r="G20" s="63" t="n">
        <f aca="false">grille_officiel!G19</f>
        <v>3</v>
      </c>
      <c r="H20" s="35" t="n">
        <f aca="false">C6</f>
        <v>0</v>
      </c>
      <c r="I20" s="25" t="n">
        <f aca="false">IF(H20=2,1,IF(H20=1,0.5,0))</f>
        <v>0</v>
      </c>
      <c r="J20" s="64" t="n">
        <f aca="false">(I20+I21+I22+I23)*1.5/4</f>
        <v>0.375</v>
      </c>
    </row>
    <row r="21" customFormat="false" ht="15.8" hidden="false" customHeight="false" outlineLevel="0" collapsed="false">
      <c r="A21" s="44"/>
      <c r="B21" s="44"/>
      <c r="C21" s="43"/>
      <c r="F21" s="24"/>
      <c r="G21" s="63" t="n">
        <f aca="false">grille_officiel!G20</f>
        <v>6</v>
      </c>
      <c r="H21" s="40" t="n">
        <f aca="false">C11</f>
        <v>2</v>
      </c>
      <c r="I21" s="25" t="n">
        <f aca="false">IF(H21=2,1,IF(H21=1,0.5,0))</f>
        <v>1</v>
      </c>
      <c r="J21" s="64"/>
    </row>
    <row r="22" customFormat="false" ht="15.8" hidden="false" customHeight="false" outlineLevel="0" collapsed="false">
      <c r="A22" s="44"/>
      <c r="B22" s="44"/>
      <c r="C22" s="43"/>
      <c r="F22" s="24"/>
      <c r="G22" s="63" t="n">
        <f aca="false">grille_officiel!G21</f>
        <v>7</v>
      </c>
      <c r="H22" s="40" t="n">
        <f aca="false">C13</f>
        <v>0</v>
      </c>
      <c r="I22" s="25" t="n">
        <f aca="false">IF(H22=2,1,IF(H22=1,0.5,0))</f>
        <v>0</v>
      </c>
      <c r="J22" s="64"/>
    </row>
    <row r="23" customFormat="false" ht="15.8" hidden="false" customHeight="false" outlineLevel="0" collapsed="false">
      <c r="A23" s="44"/>
      <c r="B23" s="44"/>
      <c r="C23" s="43"/>
      <c r="F23" s="24"/>
      <c r="G23" s="63" t="n">
        <f aca="false">grille_officiel!G22</f>
        <v>8</v>
      </c>
      <c r="H23" s="38" t="n">
        <f aca="false">C15</f>
        <v>0</v>
      </c>
      <c r="I23" s="25" t="n">
        <f aca="false">IF(H23=2,1,IF(H23=1,0.5,0))</f>
        <v>0</v>
      </c>
      <c r="J23" s="64"/>
    </row>
    <row r="24" customFormat="false" ht="19.35" hidden="false" customHeight="false" outlineLevel="0" collapsed="false">
      <c r="A24" s="44"/>
      <c r="B24" s="44"/>
      <c r="C24" s="43"/>
      <c r="H24" s="47" t="s">
        <v>89</v>
      </c>
      <c r="I24" s="48" t="n">
        <f aca="false">J24</f>
        <v>3.875</v>
      </c>
      <c r="J24" s="66" t="n">
        <f aca="false">J4+J9+J14+J18+J20</f>
        <v>3.875</v>
      </c>
    </row>
  </sheetData>
  <mergeCells count="36">
    <mergeCell ref="A1:B1"/>
    <mergeCell ref="C1:D1"/>
    <mergeCell ref="E1:F1"/>
    <mergeCell ref="F2:F3"/>
    <mergeCell ref="G2:G3"/>
    <mergeCell ref="H2:H3"/>
    <mergeCell ref="I2:I3"/>
    <mergeCell ref="J2:J3"/>
    <mergeCell ref="F4:F8"/>
    <mergeCell ref="G4:G6"/>
    <mergeCell ref="H4:H6"/>
    <mergeCell ref="I4:I6"/>
    <mergeCell ref="J4:J8"/>
    <mergeCell ref="A5:A6"/>
    <mergeCell ref="A7:A8"/>
    <mergeCell ref="G7:G8"/>
    <mergeCell ref="H7:H8"/>
    <mergeCell ref="I7:I8"/>
    <mergeCell ref="F9:F13"/>
    <mergeCell ref="G9:G10"/>
    <mergeCell ref="H9:H10"/>
    <mergeCell ref="I9:I10"/>
    <mergeCell ref="J9:J13"/>
    <mergeCell ref="A10:A11"/>
    <mergeCell ref="G11:G13"/>
    <mergeCell ref="H11:H13"/>
    <mergeCell ref="I11:I13"/>
    <mergeCell ref="A12:A13"/>
    <mergeCell ref="A14:A15"/>
    <mergeCell ref="F14:F17"/>
    <mergeCell ref="J14:J17"/>
    <mergeCell ref="F18:F19"/>
    <mergeCell ref="J18:J19"/>
    <mergeCell ref="A20:B20"/>
    <mergeCell ref="F20:F23"/>
    <mergeCell ref="J20:J23"/>
  </mergeCells>
  <dataValidations count="1">
    <dataValidation allowBlank="true" operator="equal" showDropDown="false" showErrorMessage="true" showInputMessage="false" sqref="C3:C16" type="list">
      <formula1>"0,1,2"</formula1>
      <formula2>0</formula2>
    </dataValidation>
  </dataValidations>
  <hyperlinks>
    <hyperlink ref="A20" location="liste_eleve" display="#abs_ retard"/>
  </hyperlinks>
  <printOptions headings="false" gridLines="false" gridLinesSet="true" horizontalCentered="false" verticalCentered="false"/>
  <pageMargins left="0.7875" right="0.7875" top="0.7875" bottom="0.886111111111111" header="0.511805555555555" footer="0.7875"/>
  <pageSetup paperSize="9" scale="88" firstPageNumber="1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413</TotalTime>
  <Application>LibreOffice/5.4.5.1$Windows_x86 LibreOffice_project/79c9829dd5d8054ec39a82dc51cd9eff340dbee8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2013-09-04T06:51:06Z</dcterms:created>
  <dc:creator>chef </dc:creator>
  <dc:description/>
  <dc:language>fr-FR</dc:language>
  <cp:lastModifiedBy/>
  <cp:lastPrinted>2018-01-30T08:59:30Z</cp:lastPrinted>
  <dcterms:modified xsi:type="dcterms:W3CDTF">2018-06-29T10:36:47Z</dcterms:modified>
  <cp:revision>30</cp:revision>
  <dc:subject/>
  <dc:title/>
</cp:coreProperties>
</file>